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# GLOBAL\Documents\## INFO\## INFO-2\PRINT_2\#2 Resistors-Calc\Download\"/>
    </mc:Choice>
  </mc:AlternateContent>
  <bookViews>
    <workbookView xWindow="0" yWindow="0" windowWidth="23040" windowHeight="10548"/>
  </bookViews>
  <sheets>
    <sheet name="Resistor-1" sheetId="2" r:id="rId1"/>
    <sheet name="Resistor-2" sheetId="3" r:id="rId2"/>
    <sheet name="Resistor-3" sheetId="4" r:id="rId3"/>
  </sheets>
  <externalReferences>
    <externalReference r:id="rId4"/>
  </externalReferences>
  <definedNames>
    <definedName name="Bl">#REF!</definedName>
    <definedName name="Cas">#REF!</definedName>
    <definedName name="Cmes">#REF!</definedName>
    <definedName name="Cms">#REF!</definedName>
    <definedName name="dd">'[1]PSpice-Global'!$G$9</definedName>
    <definedName name="ffff">'[1]PSpice-Global'!$G$14</definedName>
    <definedName name="Fs">#REF!</definedName>
    <definedName name="Lces">#REF!</definedName>
    <definedName name="Le">#REF!</definedName>
    <definedName name="Mas">#REF!</definedName>
    <definedName name="Mms">#REF!</definedName>
    <definedName name="Qes">#REF!</definedName>
    <definedName name="Qms">#REF!</definedName>
    <definedName name="Ras">#REF!</definedName>
    <definedName name="Re">#REF!</definedName>
    <definedName name="Res">#REF!</definedName>
    <definedName name="rho">#REF!</definedName>
    <definedName name="Rms">#REF!</definedName>
    <definedName name="Sd">#REF!</definedName>
    <definedName name="Vas">#REF!</definedName>
    <definedName name="vel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4" l="1"/>
  <c r="G32" i="4"/>
  <c r="O24" i="4"/>
  <c r="G24" i="4"/>
  <c r="O16" i="4"/>
  <c r="G16" i="4"/>
  <c r="O8" i="4"/>
  <c r="G8" i="4"/>
  <c r="J26" i="3"/>
  <c r="T19" i="3"/>
  <c r="T20" i="3" s="1"/>
  <c r="T21" i="3" s="1"/>
  <c r="T22" i="3" s="1"/>
  <c r="T23" i="3" s="1"/>
  <c r="T24" i="3" s="1"/>
  <c r="T25" i="3" s="1"/>
  <c r="T26" i="3" s="1"/>
  <c r="T27" i="3" s="1"/>
  <c r="T28" i="3" s="1"/>
  <c r="J18" i="3"/>
  <c r="O13" i="3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J11" i="3"/>
  <c r="J13" i="3" s="1"/>
  <c r="T9" i="3"/>
  <c r="T10" i="3" s="1"/>
  <c r="T11" i="3" s="1"/>
  <c r="T12" i="3" s="1"/>
  <c r="T13" i="3" s="1"/>
  <c r="T14" i="3" s="1"/>
  <c r="T15" i="3" s="1"/>
  <c r="T16" i="3" s="1"/>
  <c r="T17" i="3" s="1"/>
  <c r="T18" i="3" s="1"/>
  <c r="O9" i="3"/>
  <c r="O10" i="3" s="1"/>
  <c r="O11" i="3" s="1"/>
  <c r="O12" i="3" s="1"/>
  <c r="U8" i="3"/>
  <c r="P8" i="3"/>
  <c r="P9" i="3" s="1"/>
  <c r="O8" i="3"/>
  <c r="J25" i="2"/>
  <c r="J14" i="2"/>
  <c r="J15" i="2" s="1"/>
  <c r="S13" i="2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12" i="2"/>
  <c r="S11" i="2"/>
  <c r="S10" i="2"/>
  <c r="S9" i="2"/>
  <c r="P9" i="2"/>
  <c r="T9" i="2" s="1"/>
  <c r="P8" i="2"/>
  <c r="T8" i="2" s="1"/>
  <c r="O8" i="2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P10" i="2" l="1"/>
  <c r="P10" i="3"/>
  <c r="U9" i="3"/>
  <c r="J12" i="3"/>
  <c r="J14" i="3" s="1"/>
  <c r="J19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J26" i="2"/>
  <c r="J27" i="2" s="1"/>
  <c r="M17" i="2"/>
  <c r="Q8" i="2"/>
  <c r="T10" i="2" l="1"/>
  <c r="P11" i="2"/>
  <c r="J20" i="3"/>
  <c r="P11" i="3"/>
  <c r="U10" i="3"/>
  <c r="U8" i="2"/>
  <c r="V8" i="2" s="1"/>
  <c r="Q9" i="2"/>
  <c r="P12" i="2" l="1"/>
  <c r="T11" i="2"/>
  <c r="U11" i="3"/>
  <c r="P12" i="3"/>
  <c r="M17" i="3"/>
  <c r="R8" i="3"/>
  <c r="J27" i="3"/>
  <c r="J28" i="3" s="1"/>
  <c r="U9" i="2"/>
  <c r="V9" i="2" s="1"/>
  <c r="Q10" i="2"/>
  <c r="P13" i="2" l="1"/>
  <c r="T12" i="2"/>
  <c r="U12" i="3"/>
  <c r="P13" i="3"/>
  <c r="R9" i="3"/>
  <c r="V8" i="3"/>
  <c r="W8" i="3" s="1"/>
  <c r="Q11" i="2"/>
  <c r="U10" i="2"/>
  <c r="V10" i="2" s="1"/>
  <c r="P14" i="2" l="1"/>
  <c r="T13" i="2"/>
  <c r="U13" i="3"/>
  <c r="P14" i="3"/>
  <c r="R10" i="3"/>
  <c r="V9" i="3"/>
  <c r="W9" i="3" s="1"/>
  <c r="Q12" i="2"/>
  <c r="U11" i="2"/>
  <c r="V11" i="2" s="1"/>
  <c r="P15" i="2" l="1"/>
  <c r="T14" i="2"/>
  <c r="R11" i="3"/>
  <c r="V10" i="3"/>
  <c r="W10" i="3" s="1"/>
  <c r="U14" i="3"/>
  <c r="P15" i="3"/>
  <c r="Q13" i="2"/>
  <c r="U12" i="2"/>
  <c r="V12" i="2" s="1"/>
  <c r="T15" i="2" l="1"/>
  <c r="P16" i="2"/>
  <c r="U15" i="3"/>
  <c r="P16" i="3"/>
  <c r="R12" i="3"/>
  <c r="V11" i="3"/>
  <c r="W11" i="3" s="1"/>
  <c r="Q14" i="2"/>
  <c r="U13" i="2"/>
  <c r="V13" i="2" s="1"/>
  <c r="P17" i="2" l="1"/>
  <c r="T16" i="2"/>
  <c r="U16" i="3"/>
  <c r="P17" i="3"/>
  <c r="R13" i="3"/>
  <c r="V12" i="3"/>
  <c r="W12" i="3" s="1"/>
  <c r="Q15" i="2"/>
  <c r="U14" i="2"/>
  <c r="V14" i="2" s="1"/>
  <c r="T17" i="2" l="1"/>
  <c r="P18" i="2"/>
  <c r="R14" i="3"/>
  <c r="V13" i="3"/>
  <c r="W13" i="3" s="1"/>
  <c r="U17" i="3"/>
  <c r="P18" i="3"/>
  <c r="Q16" i="2"/>
  <c r="U15" i="2"/>
  <c r="V15" i="2" s="1"/>
  <c r="T18" i="2" l="1"/>
  <c r="P19" i="2"/>
  <c r="P19" i="3"/>
  <c r="U18" i="3"/>
  <c r="R15" i="3"/>
  <c r="V14" i="3"/>
  <c r="W14" i="3" s="1"/>
  <c r="Q17" i="2"/>
  <c r="U16" i="2"/>
  <c r="V16" i="2" s="1"/>
  <c r="P20" i="2" l="1"/>
  <c r="T19" i="2"/>
  <c r="R16" i="3"/>
  <c r="V15" i="3"/>
  <c r="W15" i="3" s="1"/>
  <c r="P20" i="3"/>
  <c r="U19" i="3"/>
  <c r="U17" i="2"/>
  <c r="V17" i="2" s="1"/>
  <c r="Q18" i="2"/>
  <c r="T20" i="2" l="1"/>
  <c r="P21" i="2"/>
  <c r="P21" i="3"/>
  <c r="U20" i="3"/>
  <c r="R17" i="3"/>
  <c r="V16" i="3"/>
  <c r="W16" i="3" s="1"/>
  <c r="Q19" i="2"/>
  <c r="U18" i="2"/>
  <c r="V18" i="2" s="1"/>
  <c r="P22" i="2" l="1"/>
  <c r="T21" i="2"/>
  <c r="R18" i="3"/>
  <c r="V17" i="3"/>
  <c r="W17" i="3" s="1"/>
  <c r="U21" i="3"/>
  <c r="P22" i="3"/>
  <c r="U19" i="2"/>
  <c r="V19" i="2" s="1"/>
  <c r="Q20" i="2"/>
  <c r="P23" i="2" l="1"/>
  <c r="T22" i="2"/>
  <c r="P23" i="3"/>
  <c r="U22" i="3"/>
  <c r="R19" i="3"/>
  <c r="V18" i="3"/>
  <c r="W18" i="3" s="1"/>
  <c r="U20" i="2"/>
  <c r="V20" i="2" s="1"/>
  <c r="Q21" i="2"/>
  <c r="P24" i="2" l="1"/>
  <c r="T23" i="2"/>
  <c r="R20" i="3"/>
  <c r="V19" i="3"/>
  <c r="W19" i="3" s="1"/>
  <c r="U23" i="3"/>
  <c r="P24" i="3"/>
  <c r="Q22" i="2"/>
  <c r="U21" i="2"/>
  <c r="V21" i="2" s="1"/>
  <c r="P25" i="2" l="1"/>
  <c r="T24" i="2"/>
  <c r="P25" i="3"/>
  <c r="U24" i="3"/>
  <c r="R21" i="3"/>
  <c r="V20" i="3"/>
  <c r="W20" i="3" s="1"/>
  <c r="U22" i="2"/>
  <c r="V22" i="2" s="1"/>
  <c r="Q23" i="2"/>
  <c r="P26" i="2" l="1"/>
  <c r="T25" i="2"/>
  <c r="R22" i="3"/>
  <c r="V21" i="3"/>
  <c r="W21" i="3" s="1"/>
  <c r="P26" i="3"/>
  <c r="U25" i="3"/>
  <c r="Q24" i="2"/>
  <c r="U23" i="2"/>
  <c r="V23" i="2" s="1"/>
  <c r="P27" i="2" l="1"/>
  <c r="T27" i="2" s="1"/>
  <c r="T26" i="2"/>
  <c r="R23" i="3"/>
  <c r="V22" i="3"/>
  <c r="W22" i="3" s="1"/>
  <c r="U26" i="3"/>
  <c r="P27" i="3"/>
  <c r="Q25" i="2"/>
  <c r="U24" i="2"/>
  <c r="V24" i="2" s="1"/>
  <c r="U27" i="3" l="1"/>
  <c r="P28" i="3"/>
  <c r="U28" i="3" s="1"/>
  <c r="R24" i="3"/>
  <c r="V23" i="3"/>
  <c r="W23" i="3" s="1"/>
  <c r="Q26" i="2"/>
  <c r="U25" i="2"/>
  <c r="V25" i="2" s="1"/>
  <c r="R25" i="3" l="1"/>
  <c r="V24" i="3"/>
  <c r="W24" i="3" s="1"/>
  <c r="Q27" i="2"/>
  <c r="U27" i="2" s="1"/>
  <c r="V27" i="2" s="1"/>
  <c r="U26" i="2"/>
  <c r="V26" i="2" s="1"/>
  <c r="R26" i="3" l="1"/>
  <c r="V25" i="3"/>
  <c r="W25" i="3" s="1"/>
  <c r="R27" i="3" l="1"/>
  <c r="V26" i="3"/>
  <c r="W26" i="3" s="1"/>
  <c r="R28" i="3" l="1"/>
  <c r="V28" i="3" s="1"/>
  <c r="W28" i="3" s="1"/>
  <c r="V27" i="3"/>
  <c r="W27" i="3" s="1"/>
</calcChain>
</file>

<file path=xl/sharedStrings.xml><?xml version="1.0" encoding="utf-8"?>
<sst xmlns="http://schemas.openxmlformats.org/spreadsheetml/2006/main" count="199" uniqueCount="63">
  <si>
    <t xml:space="preserve">  The Rheostat Calc.    Determination of the additional resistor (R2) with fixed (+/- ) deviation of the resultant resistance ( percentage)</t>
  </si>
  <si>
    <r>
      <t xml:space="preserve">  The PART of RHEOSTAT  resistance (%</t>
    </r>
    <r>
      <rPr>
        <b/>
        <sz val="11"/>
        <color theme="0"/>
        <rFont val="Arial"/>
        <family val="2"/>
      </rPr>
      <t>)</t>
    </r>
  </si>
  <si>
    <r>
      <t xml:space="preserve">  The PART of RHEOSTAT  resistance (Ohms</t>
    </r>
    <r>
      <rPr>
        <b/>
        <sz val="11"/>
        <color theme="0"/>
        <rFont val="Arial"/>
        <family val="2"/>
      </rPr>
      <t>)</t>
    </r>
  </si>
  <si>
    <r>
      <t xml:space="preserve">  The Rz resistence (Ohms</t>
    </r>
    <r>
      <rPr>
        <b/>
        <sz val="11"/>
        <color theme="0"/>
        <rFont val="Arial"/>
        <family val="2"/>
      </rPr>
      <t>)</t>
    </r>
  </si>
  <si>
    <r>
      <t xml:space="preserve">  The Rz resistence (%</t>
    </r>
    <r>
      <rPr>
        <b/>
        <sz val="11"/>
        <color theme="0"/>
        <rFont val="Arial"/>
        <family val="2"/>
      </rPr>
      <t>)</t>
    </r>
  </si>
  <si>
    <t xml:space="preserve">  Inter the RESULTANT resistance </t>
  </si>
  <si>
    <t>Rz</t>
  </si>
  <si>
    <t>Ohms</t>
  </si>
  <si>
    <t>Rz
(Ohms)</t>
  </si>
  <si>
    <t>RTM-R1
(Ohms)</t>
  </si>
  <si>
    <t>R2
(Ohms)</t>
  </si>
  <si>
    <t xml:space="preserve">  Inter the RHEOSTAT whole resistance</t>
  </si>
  <si>
    <t>TRM-R1</t>
  </si>
  <si>
    <t xml:space="preserve">  Inter the +/- deviation of the resistance Rz</t>
  </si>
  <si>
    <t>DEV</t>
  </si>
  <si>
    <t>%</t>
  </si>
  <si>
    <t xml:space="preserve">   1. Determination of the R2</t>
  </si>
  <si>
    <t xml:space="preserve">  The R RESULTANT + R deviation resistance should be:</t>
  </si>
  <si>
    <t>Rzdev</t>
  </si>
  <si>
    <t xml:space="preserve">  The R2 parallel resistor should be:</t>
  </si>
  <si>
    <t>R2</t>
  </si>
  <si>
    <t xml:space="preserve">   2. Verification</t>
  </si>
  <si>
    <t xml:space="preserve">  Inter the PART of the RHEOSTAT TRM-R1 resistance</t>
  </si>
  <si>
    <t>Part</t>
  </si>
  <si>
    <t xml:space="preserve">  The PART's resistence of the RHEOSTAT TRM-1 should be:</t>
  </si>
  <si>
    <t xml:space="preserve">  The RESULTANT resistance should be:</t>
  </si>
  <si>
    <t>WWW.LAPAYEV.COM</t>
  </si>
  <si>
    <t xml:space="preserve">   The Rheostat Calc.    Determination of the additional resistors (R1, R2) with fixed (+/- ) deviation of the resultant resistance ( percentage)</t>
  </si>
  <si>
    <t>R1
(Ohms)</t>
  </si>
  <si>
    <t xml:space="preserve">  The coefficient =</t>
  </si>
  <si>
    <t>K</t>
  </si>
  <si>
    <t>Ratio</t>
  </si>
  <si>
    <t xml:space="preserve">  A =</t>
  </si>
  <si>
    <t>A</t>
  </si>
  <si>
    <t xml:space="preserve">  B =</t>
  </si>
  <si>
    <t>B</t>
  </si>
  <si>
    <t xml:space="preserve">  TRM-1 / (B-A) =</t>
  </si>
  <si>
    <t>***</t>
  </si>
  <si>
    <t xml:space="preserve">   1. Determination of the R1 and R2</t>
  </si>
  <si>
    <t xml:space="preserve">  The R1 serial  resistor should be:</t>
  </si>
  <si>
    <t>R1</t>
  </si>
  <si>
    <t xml:space="preserve">  The R2 parallel resisstor should be: </t>
  </si>
  <si>
    <t xml:space="preserve">  Inter the PART of the RHEOSTAT TRM-1 resistance</t>
  </si>
  <si>
    <t>Resistors in Parallel Calc</t>
  </si>
  <si>
    <t xml:space="preserve">   Enter first resistor value</t>
  </si>
  <si>
    <t>kOhm</t>
  </si>
  <si>
    <t xml:space="preserve">   Enter the total resistence</t>
  </si>
  <si>
    <t>RZ</t>
  </si>
  <si>
    <t xml:space="preserve">   Enter second resistor value</t>
  </si>
  <si>
    <t xml:space="preserve">   Total resistance should be:</t>
  </si>
  <si>
    <t xml:space="preserve">   The second resistor value should be:</t>
  </si>
  <si>
    <t xml:space="preserve">   Enter third resistor value</t>
  </si>
  <si>
    <t>R3</t>
  </si>
  <si>
    <t xml:space="preserve">  Total resistance should be:</t>
  </si>
  <si>
    <t xml:space="preserve">   The third resistor value should be:</t>
  </si>
  <si>
    <t xml:space="preserve">   Enter forth resistor value</t>
  </si>
  <si>
    <t>R4</t>
  </si>
  <si>
    <t xml:space="preserve">   The fours resistor value should be:</t>
  </si>
  <si>
    <t xml:space="preserve">   Enter fifth resistor value</t>
  </si>
  <si>
    <t>R5</t>
  </si>
  <si>
    <t xml:space="preserve">   Enter fourth resistor value</t>
  </si>
  <si>
    <t xml:space="preserve">   The fifth resistor value should be:</t>
  </si>
  <si>
    <t>Sancho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</si>
</sst>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0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0"/>
      <name val="Arial"/>
      <family val="2"/>
    </font>
    <font>
      <b/>
      <sz val="10"/>
      <color theme="2"/>
      <name val="Arial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theme="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theme="2" tint="-0.749961851863155"/>
      </left>
      <right style="thin">
        <color theme="2" tint="-0.749961851863155"/>
      </right>
      <top style="medium">
        <color theme="2" tint="-0.749961851863155"/>
      </top>
      <bottom style="medium">
        <color theme="0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theme="2" tint="-0.749961851863155"/>
      </top>
      <bottom style="medium">
        <color theme="0"/>
      </bottom>
      <diagonal/>
    </border>
    <border>
      <left style="thin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0"/>
      </bottom>
      <diagonal/>
    </border>
    <border>
      <left style="medium">
        <color theme="2" tint="-0.749961851863155"/>
      </left>
      <right/>
      <top/>
      <bottom/>
      <diagonal/>
    </border>
    <border>
      <left style="medium">
        <color theme="0"/>
      </left>
      <right style="thin">
        <color theme="2" tint="-0.749961851863155"/>
      </right>
      <top style="medium">
        <color theme="0"/>
      </top>
      <bottom style="medium">
        <color theme="0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theme="0"/>
      </top>
      <bottom style="medium">
        <color theme="0"/>
      </bottom>
      <diagonal/>
    </border>
    <border>
      <left style="thin">
        <color theme="2" tint="-0.749961851863155"/>
      </left>
      <right style="medium">
        <color theme="2" tint="-0.749961851863155"/>
      </right>
      <top style="medium">
        <color theme="0"/>
      </top>
      <bottom style="medium">
        <color theme="0"/>
      </bottom>
      <diagonal/>
    </border>
    <border>
      <left style="medium">
        <color theme="2" tint="-0.749961851863155"/>
      </left>
      <right style="thin">
        <color theme="2" tint="-0.749961851863155"/>
      </right>
      <top/>
      <bottom/>
      <diagonal/>
    </border>
    <border>
      <left style="thin">
        <color theme="2" tint="-0.749961851863155"/>
      </left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thin">
        <color theme="2" tint="-0.749961851863155"/>
      </bottom>
      <diagonal/>
    </border>
    <border>
      <left/>
      <right/>
      <top style="medium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749961851863155"/>
      </right>
      <top/>
      <bottom/>
      <diagonal/>
    </border>
    <border>
      <left style="medium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 style="medium">
        <color theme="2" tint="-0.749961851863155"/>
      </right>
      <top/>
      <bottom style="thin">
        <color theme="2" tint="-0.749961851863155"/>
      </bottom>
      <diagonal/>
    </border>
    <border>
      <left style="medium">
        <color theme="2" tint="-0.749961851863155"/>
      </left>
      <right/>
      <top style="thin">
        <color theme="2" tint="-0.749961851863155"/>
      </top>
      <bottom style="medium">
        <color theme="2" tint="-0.749961851863155"/>
      </bottom>
      <diagonal/>
    </border>
    <border>
      <left/>
      <right/>
      <top style="thin">
        <color theme="2" tint="-0.749961851863155"/>
      </top>
      <bottom style="medium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2" tint="-0.749961851863155"/>
      </left>
      <right style="thin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/>
      <right style="medium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double">
        <color theme="0" tint="-4.9989318521683403E-2"/>
      </left>
      <right style="double">
        <color theme="0" tint="-4.9989318521683403E-2"/>
      </right>
      <top style="double">
        <color theme="0" tint="-4.9989318521683403E-2"/>
      </top>
      <bottom/>
      <diagonal/>
    </border>
    <border>
      <left style="double">
        <color theme="0" tint="-4.9989318521683403E-2"/>
      </left>
      <right style="double">
        <color theme="0" tint="-4.9989318521683403E-2"/>
      </right>
      <top/>
      <bottom/>
      <diagonal/>
    </border>
    <border>
      <left style="double">
        <color theme="0" tint="-4.9989318521683403E-2"/>
      </left>
      <right style="double">
        <color theme="0" tint="-4.9989318521683403E-2"/>
      </right>
      <top/>
      <bottom style="double">
        <color theme="0" tint="-4.9989318521683403E-2"/>
      </bottom>
      <diagonal/>
    </border>
    <border>
      <left style="medium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medium">
        <color theme="2" tint="-0.749961851863155"/>
      </left>
      <right/>
      <top/>
      <bottom style="medium">
        <color theme="2" tint="-0.749961851863155"/>
      </bottom>
      <diagonal/>
    </border>
    <border>
      <left/>
      <right/>
      <top/>
      <bottom style="medium">
        <color theme="2" tint="-0.749961851863155"/>
      </bottom>
      <diagonal/>
    </border>
    <border>
      <left/>
      <right style="thin">
        <color theme="2" tint="-0.749961851863155"/>
      </right>
      <top/>
      <bottom style="medium">
        <color theme="2" tint="-0.749961851863155"/>
      </bottom>
      <diagonal/>
    </border>
    <border>
      <left style="medium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0"/>
      </left>
      <right style="thin">
        <color theme="2" tint="-0.749961851863155"/>
      </right>
      <top style="thin">
        <color theme="0"/>
      </top>
      <bottom style="thin">
        <color theme="0"/>
      </bottom>
      <diagonal/>
    </border>
    <border>
      <left style="thick">
        <color theme="2" tint="-0.749961851863155"/>
      </left>
      <right style="thin">
        <color theme="2" tint="-0.749961851863155"/>
      </right>
      <top style="thick">
        <color theme="2" tint="-0.749961851863155"/>
      </top>
      <bottom style="thin">
        <color theme="0"/>
      </bottom>
      <diagonal/>
    </border>
    <border>
      <left style="thin">
        <color theme="2" tint="-0.749961851863155"/>
      </left>
      <right style="thin">
        <color theme="2" tint="-0.749961851863155"/>
      </right>
      <top style="thick">
        <color theme="2" tint="-0.749961851863155"/>
      </top>
      <bottom style="thin">
        <color theme="0"/>
      </bottom>
      <diagonal/>
    </border>
    <border>
      <left style="thin">
        <color theme="2" tint="-0.749961851863155"/>
      </left>
      <right style="thick">
        <color theme="2" tint="-0.749961851863155"/>
      </right>
      <top style="thick">
        <color theme="2" tint="-0.749961851863155"/>
      </top>
      <bottom style="thin">
        <color theme="0"/>
      </bottom>
      <diagonal/>
    </border>
    <border>
      <left style="thick">
        <color theme="2" tint="-0.749961851863155"/>
      </left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0"/>
      </top>
      <bottom style="thin">
        <color theme="0"/>
      </bottom>
      <diagonal/>
    </border>
    <border>
      <left style="thin">
        <color theme="2" tint="-0.749961851863155"/>
      </left>
      <right style="thick">
        <color theme="2" tint="-0.749961851863155"/>
      </right>
      <top style="thin">
        <color theme="0"/>
      </top>
      <bottom style="thin">
        <color theme="0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0"/>
      </top>
      <bottom/>
      <diagonal/>
    </border>
    <border>
      <left/>
      <right style="thick">
        <color theme="2" tint="-0.749961851863155"/>
      </right>
      <top style="thin">
        <color theme="0"/>
      </top>
      <bottom/>
      <diagonal/>
    </border>
    <border>
      <left/>
      <right style="thick">
        <color theme="2" tint="-0.749961851863155"/>
      </right>
      <top/>
      <bottom style="medium">
        <color theme="2" tint="-0.749961851863155"/>
      </bottom>
      <diagonal/>
    </border>
    <border>
      <left style="thick">
        <color theme="2" tint="-0.749961851863155"/>
      </left>
      <right style="thin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ck">
        <color theme="2" tint="-0.749961851863155"/>
      </right>
      <top style="medium">
        <color theme="2" tint="-0.749961851863155"/>
      </top>
      <bottom style="thin">
        <color theme="2" tint="-0.749961851863155"/>
      </bottom>
      <diagonal/>
    </border>
    <border>
      <left style="thick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4.9989318521683403E-2"/>
      </left>
      <right style="thick">
        <color theme="0" tint="-4.9989318521683403E-2"/>
      </right>
      <top/>
      <bottom/>
      <diagonal/>
    </border>
    <border>
      <left style="thick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n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2" tint="-0.749961851863155"/>
      </top>
      <bottom/>
      <diagonal/>
    </border>
    <border>
      <left/>
      <right style="medium">
        <color theme="2" tint="-0.749961851863155"/>
      </right>
      <top style="medium">
        <color theme="2" tint="-0.749961851863155"/>
      </top>
      <bottom/>
      <diagonal/>
    </border>
    <border>
      <left style="medium">
        <color theme="2" tint="-0.749961851863155"/>
      </left>
      <right style="thin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/>
      <bottom style="medium">
        <color theme="2" tint="-0.749961851863155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212">
    <xf numFmtId="0" fontId="0" fillId="0" borderId="0" xfId="0"/>
    <xf numFmtId="0" fontId="1" fillId="2" borderId="0" xfId="1" applyFill="1"/>
    <xf numFmtId="0" fontId="3" fillId="2" borderId="0" xfId="1" applyFont="1" applyFill="1" applyProtection="1"/>
    <xf numFmtId="0" fontId="3" fillId="2" borderId="0" xfId="1" applyFont="1" applyFill="1" applyAlignment="1" applyProtection="1">
      <alignment horizontal="center" vertical="center"/>
    </xf>
    <xf numFmtId="0" fontId="3" fillId="2" borderId="0" xfId="1" applyFont="1" applyFill="1" applyAlignment="1" applyProtection="1">
      <alignment horizontal="center"/>
    </xf>
    <xf numFmtId="0" fontId="3" fillId="2" borderId="0" xfId="1" applyFont="1" applyFill="1"/>
    <xf numFmtId="0" fontId="1" fillId="0" borderId="0" xfId="1"/>
    <xf numFmtId="0" fontId="1" fillId="2" borderId="0" xfId="1" applyFill="1" applyAlignment="1">
      <alignment horizontal="center" vertical="center"/>
    </xf>
    <xf numFmtId="0" fontId="3" fillId="2" borderId="0" xfId="1" applyFont="1" applyFill="1" applyAlignment="1" applyProtection="1">
      <alignment vertical="center"/>
    </xf>
    <xf numFmtId="0" fontId="3" fillId="2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 applyProtection="1">
      <alignment horizontal="center" vertical="center"/>
    </xf>
    <xf numFmtId="0" fontId="7" fillId="4" borderId="14" xfId="1" applyFont="1" applyFill="1" applyBorder="1" applyAlignment="1" applyProtection="1">
      <alignment horizontal="center" vertical="center"/>
    </xf>
    <xf numFmtId="2" fontId="8" fillId="5" borderId="14" xfId="1" applyNumberFormat="1" applyFont="1" applyFill="1" applyBorder="1" applyAlignment="1" applyProtection="1">
      <alignment horizontal="right" vertical="center"/>
      <protection locked="0"/>
    </xf>
    <xf numFmtId="0" fontId="6" fillId="6" borderId="15" xfId="1" applyFont="1" applyFill="1" applyBorder="1" applyAlignment="1" applyProtection="1">
      <alignment horizontal="center" vertical="center"/>
    </xf>
    <xf numFmtId="0" fontId="9" fillId="2" borderId="0" xfId="1" applyFont="1" applyFill="1" applyAlignment="1" applyProtection="1">
      <alignment horizontal="center" vertical="center" wrapText="1"/>
    </xf>
    <xf numFmtId="0" fontId="7" fillId="4" borderId="21" xfId="1" applyFont="1" applyFill="1" applyBorder="1" applyAlignment="1" applyProtection="1">
      <alignment horizontal="center" vertical="center"/>
    </xf>
    <xf numFmtId="2" fontId="6" fillId="5" borderId="21" xfId="1" applyNumberFormat="1" applyFont="1" applyFill="1" applyBorder="1" applyAlignment="1" applyProtection="1">
      <alignment horizontal="right" vertical="center"/>
      <protection locked="0"/>
    </xf>
    <xf numFmtId="0" fontId="6" fillId="6" borderId="22" xfId="1" applyFont="1" applyFill="1" applyBorder="1" applyAlignment="1" applyProtection="1">
      <alignment horizontal="center" vertical="center"/>
    </xf>
    <xf numFmtId="0" fontId="9" fillId="2" borderId="0" xfId="1" applyFont="1" applyFill="1" applyAlignment="1" applyProtection="1">
      <alignment horizontal="center" vertical="center"/>
    </xf>
    <xf numFmtId="0" fontId="7" fillId="4" borderId="30" xfId="1" applyFont="1" applyFill="1" applyBorder="1" applyAlignment="1" applyProtection="1">
      <alignment horizontal="center" vertical="center"/>
    </xf>
    <xf numFmtId="2" fontId="6" fillId="5" borderId="30" xfId="1" applyNumberFormat="1" applyFont="1" applyFill="1" applyBorder="1" applyAlignment="1" applyProtection="1">
      <alignment horizontal="right" vertical="center"/>
      <protection locked="0"/>
    </xf>
    <xf numFmtId="0" fontId="6" fillId="6" borderId="31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2" fontId="9" fillId="2" borderId="16" xfId="1" applyNumberFormat="1" applyFont="1" applyFill="1" applyBorder="1" applyAlignment="1" applyProtection="1">
      <alignment horizontal="center"/>
    </xf>
    <xf numFmtId="2" fontId="9" fillId="2" borderId="0" xfId="1" applyNumberFormat="1" applyFont="1" applyFill="1" applyAlignment="1" applyProtection="1">
      <alignment horizontal="center"/>
    </xf>
    <xf numFmtId="1" fontId="10" fillId="4" borderId="32" xfId="1" applyNumberFormat="1" applyFont="1" applyFill="1" applyBorder="1" applyAlignment="1" applyProtection="1">
      <alignment horizontal="center" vertical="center"/>
    </xf>
    <xf numFmtId="1" fontId="3" fillId="4" borderId="21" xfId="1" applyNumberFormat="1" applyFont="1" applyFill="1" applyBorder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center" vertical="center"/>
    </xf>
    <xf numFmtId="1" fontId="10" fillId="7" borderId="32" xfId="1" applyNumberFormat="1" applyFont="1" applyFill="1" applyBorder="1" applyAlignment="1" applyProtection="1">
      <alignment horizontal="center" vertical="center"/>
    </xf>
    <xf numFmtId="1" fontId="3" fillId="7" borderId="21" xfId="1" applyNumberFormat="1" applyFont="1" applyFill="1" applyBorder="1" applyProtection="1"/>
    <xf numFmtId="0" fontId="4" fillId="3" borderId="33" xfId="1" applyFont="1" applyFill="1" applyBorder="1" applyAlignment="1" applyProtection="1">
      <alignment horizontal="left" vertical="center"/>
    </xf>
    <xf numFmtId="0" fontId="4" fillId="3" borderId="14" xfId="1" applyFont="1" applyFill="1" applyBorder="1" applyAlignment="1" applyProtection="1">
      <alignment horizontal="left" vertical="center"/>
    </xf>
    <xf numFmtId="0" fontId="4" fillId="3" borderId="15" xfId="1" applyFont="1" applyFill="1" applyBorder="1" applyAlignment="1" applyProtection="1">
      <alignment horizontal="left" vertical="center"/>
    </xf>
    <xf numFmtId="0" fontId="3" fillId="2" borderId="18" xfId="1" applyFont="1" applyFill="1" applyBorder="1" applyAlignment="1" applyProtection="1"/>
    <xf numFmtId="0" fontId="3" fillId="2" borderId="19" xfId="1" applyFont="1" applyFill="1" applyBorder="1" applyAlignment="1" applyProtection="1"/>
    <xf numFmtId="0" fontId="3" fillId="2" borderId="34" xfId="1" applyFont="1" applyFill="1" applyBorder="1" applyAlignment="1" applyProtection="1"/>
    <xf numFmtId="0" fontId="7" fillId="7" borderId="21" xfId="1" applyFont="1" applyFill="1" applyBorder="1" applyAlignment="1" applyProtection="1">
      <alignment horizontal="center" vertical="center"/>
    </xf>
    <xf numFmtId="2" fontId="6" fillId="7" borderId="21" xfId="1" applyNumberFormat="1" applyFont="1" applyFill="1" applyBorder="1" applyAlignment="1" applyProtection="1">
      <alignment horizontal="right" vertical="center"/>
    </xf>
    <xf numFmtId="2" fontId="4" fillId="8" borderId="30" xfId="1" applyNumberFormat="1" applyFont="1" applyFill="1" applyBorder="1" applyAlignment="1" applyProtection="1">
      <alignment horizontal="right" vertical="center"/>
    </xf>
    <xf numFmtId="1" fontId="4" fillId="9" borderId="32" xfId="1" applyNumberFormat="1" applyFont="1" applyFill="1" applyBorder="1" applyAlignment="1" applyProtection="1">
      <alignment horizontal="center" vertical="center"/>
    </xf>
    <xf numFmtId="1" fontId="10" fillId="7" borderId="21" xfId="1" applyNumberFormat="1" applyFont="1" applyFill="1" applyBorder="1" applyProtection="1"/>
    <xf numFmtId="0" fontId="1" fillId="2" borderId="0" xfId="1" applyFill="1" applyProtection="1"/>
    <xf numFmtId="2" fontId="6" fillId="7" borderId="30" xfId="1" applyNumberFormat="1" applyFont="1" applyFill="1" applyBorder="1" applyAlignment="1" applyProtection="1">
      <alignment horizontal="right" vertical="center"/>
    </xf>
    <xf numFmtId="1" fontId="10" fillId="7" borderId="44" xfId="1" applyNumberFormat="1" applyFont="1" applyFill="1" applyBorder="1" applyAlignment="1" applyProtection="1">
      <alignment horizontal="center" vertical="center"/>
    </xf>
    <xf numFmtId="1" fontId="3" fillId="7" borderId="30" xfId="1" applyNumberFormat="1" applyFont="1" applyFill="1" applyBorder="1" applyProtection="1"/>
    <xf numFmtId="0" fontId="3" fillId="2" borderId="45" xfId="1" applyFont="1" applyFill="1" applyBorder="1" applyProtection="1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/>
    </xf>
    <xf numFmtId="0" fontId="3" fillId="0" borderId="0" xfId="1" applyFont="1"/>
    <xf numFmtId="0" fontId="1" fillId="2" borderId="52" xfId="1" applyFont="1" applyFill="1" applyBorder="1" applyAlignment="1" applyProtection="1">
      <alignment horizontal="center"/>
    </xf>
    <xf numFmtId="0" fontId="1" fillId="2" borderId="52" xfId="1" applyFont="1" applyFill="1" applyBorder="1" applyProtection="1"/>
    <xf numFmtId="0" fontId="1" fillId="2" borderId="0" xfId="1" applyFont="1" applyFill="1" applyBorder="1" applyProtection="1"/>
    <xf numFmtId="0" fontId="1" fillId="2" borderId="0" xfId="1" applyFont="1" applyFill="1" applyBorder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center" vertical="center" wrapText="1"/>
    </xf>
    <xf numFmtId="0" fontId="3" fillId="2" borderId="52" xfId="1" applyFont="1" applyFill="1" applyBorder="1" applyProtection="1"/>
    <xf numFmtId="0" fontId="3" fillId="2" borderId="0" xfId="1" applyFont="1" applyFill="1" applyBorder="1" applyProtection="1"/>
    <xf numFmtId="0" fontId="14" fillId="2" borderId="55" xfId="1" applyFont="1" applyFill="1" applyBorder="1" applyAlignment="1" applyProtection="1">
      <alignment horizontal="center" vertical="center"/>
    </xf>
    <xf numFmtId="2" fontId="14" fillId="2" borderId="55" xfId="1" applyNumberFormat="1" applyFont="1" applyFill="1" applyBorder="1" applyAlignment="1" applyProtection="1">
      <alignment horizontal="center" vertical="center"/>
    </xf>
    <xf numFmtId="2" fontId="14" fillId="2" borderId="55" xfId="1" applyNumberFormat="1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</xf>
    <xf numFmtId="0" fontId="3" fillId="4" borderId="59" xfId="1" applyFont="1" applyFill="1" applyBorder="1" applyAlignment="1" applyProtection="1">
      <alignment horizontal="center" vertical="center"/>
    </xf>
    <xf numFmtId="1" fontId="3" fillId="4" borderId="14" xfId="1" applyNumberFormat="1" applyFont="1" applyFill="1" applyBorder="1" applyAlignment="1" applyProtection="1">
      <alignment horizontal="center"/>
    </xf>
    <xf numFmtId="0" fontId="3" fillId="7" borderId="61" xfId="1" applyFont="1" applyFill="1" applyBorder="1" applyAlignment="1" applyProtection="1">
      <alignment horizontal="center" vertical="center"/>
    </xf>
    <xf numFmtId="1" fontId="3" fillId="7" borderId="21" xfId="1" applyNumberFormat="1" applyFont="1" applyFill="1" applyBorder="1" applyAlignment="1" applyProtection="1">
      <alignment horizontal="center"/>
    </xf>
    <xf numFmtId="0" fontId="3" fillId="4" borderId="61" xfId="1" applyFont="1" applyFill="1" applyBorder="1" applyAlignment="1" applyProtection="1">
      <alignment horizontal="center" vertical="center"/>
    </xf>
    <xf numFmtId="1" fontId="3" fillId="4" borderId="21" xfId="1" applyNumberFormat="1" applyFont="1" applyFill="1" applyBorder="1" applyAlignment="1" applyProtection="1">
      <alignment horizontal="center"/>
    </xf>
    <xf numFmtId="165" fontId="14" fillId="2" borderId="55" xfId="1" applyNumberFormat="1" applyFont="1" applyFill="1" applyBorder="1" applyAlignment="1" applyProtection="1">
      <alignment horizontal="right" vertical="center"/>
    </xf>
    <xf numFmtId="164" fontId="14" fillId="2" borderId="55" xfId="1" applyNumberFormat="1" applyFont="1" applyFill="1" applyBorder="1" applyAlignment="1" applyProtection="1">
      <alignment horizontal="right" vertical="center"/>
    </xf>
    <xf numFmtId="0" fontId="4" fillId="8" borderId="61" xfId="1" applyFont="1" applyFill="1" applyBorder="1" applyAlignment="1" applyProtection="1">
      <alignment horizontal="center" vertical="center"/>
    </xf>
    <xf numFmtId="1" fontId="10" fillId="4" borderId="21" xfId="1" applyNumberFormat="1" applyFont="1" applyFill="1" applyBorder="1" applyAlignment="1" applyProtection="1">
      <alignment horizontal="center"/>
    </xf>
    <xf numFmtId="2" fontId="4" fillId="8" borderId="21" xfId="1" applyNumberFormat="1" applyFont="1" applyFill="1" applyBorder="1" applyAlignment="1" applyProtection="1">
      <alignment horizontal="right" vertical="center"/>
    </xf>
    <xf numFmtId="0" fontId="7" fillId="7" borderId="30" xfId="1" applyFont="1" applyFill="1" applyBorder="1" applyAlignment="1" applyProtection="1">
      <alignment horizontal="center" vertical="center"/>
    </xf>
    <xf numFmtId="0" fontId="3" fillId="4" borderId="69" xfId="1" applyFont="1" applyFill="1" applyBorder="1" applyAlignment="1" applyProtection="1">
      <alignment horizontal="center" vertical="center"/>
    </xf>
    <xf numFmtId="1" fontId="3" fillId="4" borderId="70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10" fillId="2" borderId="0" xfId="2" applyFont="1" applyFill="1" applyAlignment="1" applyProtection="1">
      <alignment vertical="center"/>
    </xf>
    <xf numFmtId="166" fontId="10" fillId="2" borderId="0" xfId="2" applyNumberFormat="1" applyFont="1" applyFill="1" applyAlignment="1" applyProtection="1">
      <alignment vertical="center"/>
    </xf>
    <xf numFmtId="0" fontId="10" fillId="2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8" fillId="2" borderId="72" xfId="2" applyFont="1" applyFill="1" applyBorder="1" applyAlignment="1" applyProtection="1">
      <alignment horizontal="center" vertical="center"/>
    </xf>
    <xf numFmtId="0" fontId="8" fillId="2" borderId="0" xfId="2" applyFont="1" applyFill="1" applyAlignment="1" applyProtection="1">
      <alignment horizontal="center" vertical="center"/>
    </xf>
    <xf numFmtId="0" fontId="7" fillId="4" borderId="14" xfId="2" applyFont="1" applyFill="1" applyBorder="1" applyAlignment="1" applyProtection="1">
      <alignment horizontal="center" vertical="center"/>
    </xf>
    <xf numFmtId="166" fontId="8" fillId="5" borderId="14" xfId="2" applyNumberFormat="1" applyFont="1" applyFill="1" applyBorder="1" applyAlignment="1" applyProtection="1">
      <alignment vertical="center"/>
      <protection locked="0"/>
    </xf>
    <xf numFmtId="0" fontId="8" fillId="6" borderId="15" xfId="2" applyFont="1" applyFill="1" applyBorder="1" applyAlignment="1" applyProtection="1">
      <alignment horizontal="center" vertical="center"/>
    </xf>
    <xf numFmtId="0" fontId="10" fillId="10" borderId="73" xfId="2" applyFont="1" applyFill="1" applyBorder="1" applyAlignment="1" applyProtection="1">
      <alignment vertical="center"/>
    </xf>
    <xf numFmtId="0" fontId="7" fillId="5" borderId="14" xfId="2" applyFont="1" applyFill="1" applyBorder="1" applyAlignment="1" applyProtection="1">
      <alignment horizontal="center" vertical="center"/>
    </xf>
    <xf numFmtId="0" fontId="10" fillId="10" borderId="74" xfId="2" applyFont="1" applyFill="1" applyBorder="1" applyAlignment="1" applyProtection="1">
      <alignment vertical="center"/>
    </xf>
    <xf numFmtId="0" fontId="7" fillId="4" borderId="30" xfId="2" applyFont="1" applyFill="1" applyBorder="1" applyAlignment="1" applyProtection="1">
      <alignment horizontal="center" vertical="center"/>
    </xf>
    <xf numFmtId="166" fontId="8" fillId="5" borderId="30" xfId="2" applyNumberFormat="1" applyFont="1" applyFill="1" applyBorder="1" applyAlignment="1" applyProtection="1">
      <alignment vertical="center"/>
      <protection locked="0"/>
    </xf>
    <xf numFmtId="0" fontId="8" fillId="6" borderId="31" xfId="2" applyFont="1" applyFill="1" applyBorder="1" applyAlignment="1" applyProtection="1">
      <alignment horizontal="center" vertical="center"/>
    </xf>
    <xf numFmtId="0" fontId="8" fillId="10" borderId="0" xfId="2" applyFont="1" applyFill="1" applyBorder="1" applyAlignment="1" applyProtection="1">
      <alignment vertical="center"/>
    </xf>
    <xf numFmtId="0" fontId="7" fillId="5" borderId="30" xfId="2" applyFont="1" applyFill="1" applyBorder="1" applyAlignment="1" applyProtection="1">
      <alignment horizontal="center" vertical="center"/>
    </xf>
    <xf numFmtId="0" fontId="10" fillId="10" borderId="0" xfId="2" applyFont="1" applyFill="1" applyBorder="1" applyAlignment="1" applyProtection="1">
      <alignment vertical="center"/>
    </xf>
    <xf numFmtId="0" fontId="10" fillId="10" borderId="17" xfId="2" applyFont="1" applyFill="1" applyBorder="1" applyAlignment="1" applyProtection="1">
      <alignment vertical="center"/>
    </xf>
    <xf numFmtId="0" fontId="10" fillId="10" borderId="4" xfId="2" applyFont="1" applyFill="1" applyBorder="1" applyAlignment="1" applyProtection="1">
      <alignment vertical="center"/>
    </xf>
    <xf numFmtId="166" fontId="10" fillId="10" borderId="0" xfId="2" applyNumberFormat="1" applyFont="1" applyFill="1" applyBorder="1" applyAlignment="1" applyProtection="1">
      <alignment vertical="center"/>
    </xf>
    <xf numFmtId="0" fontId="7" fillId="7" borderId="76" xfId="2" applyFont="1" applyFill="1" applyBorder="1" applyAlignment="1" applyProtection="1">
      <alignment horizontal="center" vertical="center"/>
    </xf>
    <xf numFmtId="166" fontId="8" fillId="7" borderId="76" xfId="2" applyNumberFormat="1" applyFont="1" applyFill="1" applyBorder="1" applyAlignment="1" applyProtection="1">
      <alignment vertical="center"/>
    </xf>
    <xf numFmtId="0" fontId="8" fillId="6" borderId="77" xfId="2" applyFont="1" applyFill="1" applyBorder="1" applyAlignment="1" applyProtection="1">
      <alignment horizontal="center" vertical="center"/>
    </xf>
    <xf numFmtId="0" fontId="10" fillId="10" borderId="41" xfId="2" applyFont="1" applyFill="1" applyBorder="1" applyAlignment="1" applyProtection="1">
      <alignment vertical="center"/>
    </xf>
    <xf numFmtId="0" fontId="10" fillId="10" borderId="42" xfId="2" applyFont="1" applyFill="1" applyBorder="1" applyAlignment="1" applyProtection="1">
      <alignment vertical="center"/>
    </xf>
    <xf numFmtId="166" fontId="10" fillId="10" borderId="42" xfId="2" applyNumberFormat="1" applyFont="1" applyFill="1" applyBorder="1" applyAlignment="1" applyProtection="1">
      <alignment vertical="center"/>
    </xf>
    <xf numFmtId="0" fontId="10" fillId="10" borderId="78" xfId="2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vertical="center"/>
    </xf>
    <xf numFmtId="166" fontId="10" fillId="2" borderId="0" xfId="2" applyNumberFormat="1" applyFont="1" applyFill="1" applyBorder="1" applyAlignment="1" applyProtection="1">
      <alignment vertical="center"/>
    </xf>
    <xf numFmtId="0" fontId="7" fillId="4" borderId="21" xfId="2" applyFont="1" applyFill="1" applyBorder="1" applyAlignment="1" applyProtection="1">
      <alignment horizontal="center" vertical="center"/>
    </xf>
    <xf numFmtId="166" fontId="8" fillId="5" borderId="21" xfId="2" applyNumberFormat="1" applyFont="1" applyFill="1" applyBorder="1" applyAlignment="1" applyProtection="1">
      <alignment vertical="center"/>
      <protection locked="0"/>
    </xf>
    <xf numFmtId="0" fontId="8" fillId="6" borderId="22" xfId="2" applyFont="1" applyFill="1" applyBorder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166" fontId="10" fillId="0" borderId="0" xfId="2" applyNumberFormat="1" applyFont="1" applyAlignment="1" applyProtection="1">
      <alignment vertical="center"/>
    </xf>
    <xf numFmtId="0" fontId="12" fillId="0" borderId="0" xfId="2"/>
    <xf numFmtId="0" fontId="16" fillId="3" borderId="79" xfId="2" applyFont="1" applyFill="1" applyBorder="1" applyAlignment="1" applyProtection="1">
      <alignment horizontal="center" vertical="center"/>
    </xf>
    <xf numFmtId="0" fontId="16" fillId="3" borderId="0" xfId="2" applyFont="1" applyFill="1" applyBorder="1" applyAlignment="1" applyProtection="1">
      <alignment horizontal="center" vertical="center"/>
    </xf>
    <xf numFmtId="0" fontId="8" fillId="4" borderId="32" xfId="2" applyFont="1" applyFill="1" applyBorder="1" applyAlignment="1" applyProtection="1">
      <alignment horizontal="left" vertical="center"/>
    </xf>
    <xf numFmtId="0" fontId="8" fillId="4" borderId="21" xfId="2" applyFont="1" applyFill="1" applyBorder="1" applyAlignment="1" applyProtection="1">
      <alignment horizontal="left" vertical="center"/>
    </xf>
    <xf numFmtId="0" fontId="8" fillId="4" borderId="44" xfId="2" applyFont="1" applyFill="1" applyBorder="1" applyAlignment="1" applyProtection="1">
      <alignment horizontal="left" vertical="center"/>
    </xf>
    <xf numFmtId="0" fontId="8" fillId="4" borderId="30" xfId="2" applyFont="1" applyFill="1" applyBorder="1" applyAlignment="1" applyProtection="1">
      <alignment horizontal="left" vertical="center"/>
    </xf>
    <xf numFmtId="0" fontId="8" fillId="7" borderId="75" xfId="2" applyFont="1" applyFill="1" applyBorder="1" applyAlignment="1" applyProtection="1">
      <alignment horizontal="left" vertical="center"/>
    </xf>
    <xf numFmtId="0" fontId="8" fillId="7" borderId="76" xfId="2" applyFont="1" applyFill="1" applyBorder="1" applyAlignment="1" applyProtection="1">
      <alignment horizontal="left" vertical="center"/>
    </xf>
    <xf numFmtId="0" fontId="8" fillId="4" borderId="33" xfId="2" applyFont="1" applyFill="1" applyBorder="1" applyAlignment="1" applyProtection="1">
      <alignment horizontal="left" vertical="center"/>
    </xf>
    <xf numFmtId="0" fontId="8" fillId="4" borderId="14" xfId="2" applyFont="1" applyFill="1" applyBorder="1" applyAlignment="1" applyProtection="1">
      <alignment horizontal="left" vertical="center"/>
    </xf>
    <xf numFmtId="0" fontId="4" fillId="3" borderId="0" xfId="2" applyFont="1" applyFill="1" applyBorder="1" applyAlignment="1" applyProtection="1">
      <alignment horizontal="center" vertical="center"/>
    </xf>
    <xf numFmtId="0" fontId="6" fillId="7" borderId="38" xfId="1" applyFont="1" applyFill="1" applyBorder="1" applyAlignment="1" applyProtection="1">
      <alignment horizontal="left" vertical="center"/>
    </xf>
    <xf numFmtId="0" fontId="6" fillId="7" borderId="39" xfId="1" applyFont="1" applyFill="1" applyBorder="1" applyAlignment="1" applyProtection="1">
      <alignment horizontal="left" vertical="center"/>
    </xf>
    <xf numFmtId="0" fontId="6" fillId="7" borderId="40" xfId="1" applyFont="1" applyFill="1" applyBorder="1" applyAlignment="1" applyProtection="1">
      <alignment horizontal="left" vertical="center"/>
    </xf>
    <xf numFmtId="0" fontId="6" fillId="7" borderId="41" xfId="1" applyFont="1" applyFill="1" applyBorder="1" applyAlignment="1" applyProtection="1">
      <alignment horizontal="left" vertical="center"/>
    </xf>
    <xf numFmtId="0" fontId="6" fillId="7" borderId="42" xfId="1" applyFont="1" applyFill="1" applyBorder="1" applyAlignment="1" applyProtection="1">
      <alignment horizontal="left" vertical="center"/>
    </xf>
    <xf numFmtId="0" fontId="6" fillId="7" borderId="43" xfId="1" applyFont="1" applyFill="1" applyBorder="1" applyAlignment="1" applyProtection="1">
      <alignment horizontal="left" vertical="center"/>
    </xf>
    <xf numFmtId="0" fontId="7" fillId="7" borderId="21" xfId="1" applyFont="1" applyFill="1" applyBorder="1" applyAlignment="1" applyProtection="1">
      <alignment horizontal="center" vertical="center"/>
    </xf>
    <xf numFmtId="0" fontId="7" fillId="7" borderId="30" xfId="1" applyFont="1" applyFill="1" applyBorder="1" applyAlignment="1" applyProtection="1">
      <alignment horizontal="center" vertical="center"/>
    </xf>
    <xf numFmtId="1" fontId="3" fillId="7" borderId="21" xfId="1" applyNumberFormat="1" applyFont="1" applyFill="1" applyBorder="1" applyAlignment="1" applyProtection="1">
      <alignment horizontal="center" vertical="center"/>
    </xf>
    <xf numFmtId="1" fontId="3" fillId="7" borderId="62" xfId="1" applyNumberFormat="1" applyFont="1" applyFill="1" applyBorder="1" applyAlignment="1" applyProtection="1">
      <alignment horizontal="center" vertical="center"/>
    </xf>
    <xf numFmtId="1" fontId="3" fillId="4" borderId="70" xfId="1" applyNumberFormat="1" applyFont="1" applyFill="1" applyBorder="1" applyAlignment="1" applyProtection="1">
      <alignment horizontal="center" vertical="center"/>
    </xf>
    <xf numFmtId="1" fontId="3" fillId="4" borderId="71" xfId="1" applyNumberFormat="1" applyFont="1" applyFill="1" applyBorder="1" applyAlignment="1" applyProtection="1">
      <alignment horizontal="center" vertical="center"/>
    </xf>
    <xf numFmtId="0" fontId="3" fillId="3" borderId="46" xfId="1" applyFont="1" applyFill="1" applyBorder="1" applyAlignment="1" applyProtection="1">
      <alignment horizontal="center"/>
    </xf>
    <xf numFmtId="0" fontId="3" fillId="3" borderId="45" xfId="1" applyFont="1" applyFill="1" applyBorder="1" applyAlignment="1" applyProtection="1">
      <alignment horizontal="center"/>
    </xf>
    <xf numFmtId="0" fontId="13" fillId="3" borderId="45" xfId="2" applyFont="1" applyFill="1" applyBorder="1" applyAlignment="1" applyProtection="1">
      <alignment horizontal="center" vertical="center"/>
    </xf>
    <xf numFmtId="0" fontId="13" fillId="3" borderId="47" xfId="2" applyFont="1" applyFill="1" applyBorder="1" applyAlignment="1" applyProtection="1">
      <alignment horizontal="center" vertical="center"/>
    </xf>
    <xf numFmtId="0" fontId="4" fillId="3" borderId="33" xfId="1" applyFont="1" applyFill="1" applyBorder="1" applyAlignment="1" applyProtection="1">
      <alignment horizontal="left" vertical="center"/>
    </xf>
    <xf numFmtId="0" fontId="4" fillId="3" borderId="14" xfId="1" applyFont="1" applyFill="1" applyBorder="1" applyAlignment="1" applyProtection="1">
      <alignment horizontal="left" vertical="center"/>
    </xf>
    <xf numFmtId="0" fontId="4" fillId="3" borderId="15" xfId="1" applyFont="1" applyFill="1" applyBorder="1" applyAlignment="1" applyProtection="1">
      <alignment horizontal="left" vertical="center"/>
    </xf>
    <xf numFmtId="1" fontId="3" fillId="4" borderId="21" xfId="1" applyNumberFormat="1" applyFont="1" applyFill="1" applyBorder="1" applyAlignment="1" applyProtection="1">
      <alignment horizontal="center" vertical="center"/>
    </xf>
    <xf numFmtId="1" fontId="3" fillId="4" borderId="62" xfId="1" applyNumberFormat="1" applyFont="1" applyFill="1" applyBorder="1" applyAlignment="1" applyProtection="1">
      <alignment horizontal="center" vertical="center"/>
    </xf>
    <xf numFmtId="0" fontId="6" fillId="4" borderId="18" xfId="1" applyFont="1" applyFill="1" applyBorder="1" applyAlignment="1" applyProtection="1">
      <alignment horizontal="left" vertical="center"/>
    </xf>
    <xf numFmtId="0" fontId="6" fillId="4" borderId="19" xfId="1" applyFont="1" applyFill="1" applyBorder="1" applyAlignment="1" applyProtection="1">
      <alignment horizontal="left" vertical="center"/>
    </xf>
    <xf numFmtId="0" fontId="6" fillId="4" borderId="20" xfId="1" applyFont="1" applyFill="1" applyBorder="1" applyAlignment="1" applyProtection="1">
      <alignment horizontal="left" vertical="center"/>
    </xf>
    <xf numFmtId="0" fontId="6" fillId="7" borderId="18" xfId="1" applyFont="1" applyFill="1" applyBorder="1" applyAlignment="1" applyProtection="1">
      <alignment horizontal="left" vertical="center"/>
    </xf>
    <xf numFmtId="0" fontId="6" fillId="7" borderId="19" xfId="1" applyFont="1" applyFill="1" applyBorder="1" applyAlignment="1" applyProtection="1">
      <alignment horizontal="left" vertical="center"/>
    </xf>
    <xf numFmtId="0" fontId="6" fillId="7" borderId="20" xfId="1" applyFont="1" applyFill="1" applyBorder="1" applyAlignment="1" applyProtection="1">
      <alignment horizontal="left" vertical="center"/>
    </xf>
    <xf numFmtId="0" fontId="6" fillId="7" borderId="27" xfId="1" applyFont="1" applyFill="1" applyBorder="1" applyAlignment="1" applyProtection="1">
      <alignment horizontal="left" vertical="center"/>
    </xf>
    <xf numFmtId="0" fontId="6" fillId="7" borderId="28" xfId="1" applyFont="1" applyFill="1" applyBorder="1" applyAlignment="1" applyProtection="1">
      <alignment horizontal="left" vertical="center"/>
    </xf>
    <xf numFmtId="0" fontId="6" fillId="7" borderId="29" xfId="1" applyFont="1" applyFill="1" applyBorder="1" applyAlignment="1" applyProtection="1">
      <alignment horizontal="left" vertical="center"/>
    </xf>
    <xf numFmtId="0" fontId="14" fillId="2" borderId="63" xfId="1" applyFont="1" applyFill="1" applyBorder="1" applyAlignment="1" applyProtection="1">
      <alignment horizontal="left" vertical="center"/>
    </xf>
    <xf numFmtId="0" fontId="14" fillId="2" borderId="64" xfId="1" applyFont="1" applyFill="1" applyBorder="1" applyAlignment="1" applyProtection="1">
      <alignment horizontal="left" vertical="center"/>
    </xf>
    <xf numFmtId="0" fontId="14" fillId="2" borderId="65" xfId="1" applyFont="1" applyFill="1" applyBorder="1" applyAlignment="1" applyProtection="1">
      <alignment horizontal="left" vertical="center"/>
    </xf>
    <xf numFmtId="0" fontId="11" fillId="2" borderId="66" xfId="1" applyFont="1" applyFill="1" applyBorder="1" applyAlignment="1" applyProtection="1">
      <alignment horizontal="center" vertical="center"/>
    </xf>
    <xf numFmtId="0" fontId="11" fillId="2" borderId="67" xfId="1" applyFont="1" applyFill="1" applyBorder="1" applyAlignment="1" applyProtection="1">
      <alignment horizontal="center" vertical="center"/>
    </xf>
    <xf numFmtId="0" fontId="11" fillId="2" borderId="68" xfId="1" applyFont="1" applyFill="1" applyBorder="1" applyAlignment="1" applyProtection="1">
      <alignment horizontal="center" vertical="center"/>
    </xf>
    <xf numFmtId="1" fontId="10" fillId="4" borderId="21" xfId="1" applyNumberFormat="1" applyFont="1" applyFill="1" applyBorder="1" applyAlignment="1" applyProtection="1">
      <alignment horizontal="center" vertical="center"/>
    </xf>
    <xf numFmtId="1" fontId="10" fillId="4" borderId="62" xfId="1" applyNumberFormat="1" applyFont="1" applyFill="1" applyBorder="1" applyAlignment="1" applyProtection="1">
      <alignment horizontal="center" vertical="center"/>
    </xf>
    <xf numFmtId="0" fontId="1" fillId="2" borderId="56" xfId="1" applyFill="1" applyBorder="1" applyAlignment="1" applyProtection="1">
      <alignment horizontal="center" vertical="center"/>
    </xf>
    <xf numFmtId="0" fontId="1" fillId="2" borderId="57" xfId="1" applyFill="1" applyBorder="1" applyAlignment="1" applyProtection="1">
      <alignment horizontal="center" vertical="center"/>
    </xf>
    <xf numFmtId="0" fontId="1" fillId="2" borderId="42" xfId="1" applyFill="1" applyBorder="1" applyAlignment="1" applyProtection="1">
      <alignment horizontal="center" vertical="center"/>
    </xf>
    <xf numFmtId="0" fontId="1" fillId="2" borderId="58" xfId="1" applyFill="1" applyBorder="1" applyAlignment="1" applyProtection="1">
      <alignment horizontal="center" vertical="center"/>
    </xf>
    <xf numFmtId="0" fontId="6" fillId="4" borderId="27" xfId="1" applyFont="1" applyFill="1" applyBorder="1" applyAlignment="1" applyProtection="1">
      <alignment horizontal="left" vertical="center"/>
    </xf>
    <xf numFmtId="0" fontId="6" fillId="4" borderId="28" xfId="1" applyFont="1" applyFill="1" applyBorder="1" applyAlignment="1" applyProtection="1">
      <alignment horizontal="left" vertical="center"/>
    </xf>
    <xf numFmtId="0" fontId="6" fillId="4" borderId="29" xfId="1" applyFont="1" applyFill="1" applyBorder="1" applyAlignment="1" applyProtection="1">
      <alignment horizontal="left" vertical="center"/>
    </xf>
    <xf numFmtId="1" fontId="3" fillId="4" borderId="14" xfId="1" applyNumberFormat="1" applyFont="1" applyFill="1" applyBorder="1" applyAlignment="1" applyProtection="1">
      <alignment horizontal="center" vertical="center"/>
    </xf>
    <xf numFmtId="1" fontId="3" fillId="4" borderId="60" xfId="1" applyNumberFormat="1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left" vertical="center"/>
    </xf>
    <xf numFmtId="0" fontId="2" fillId="3" borderId="49" xfId="1" applyFont="1" applyFill="1" applyBorder="1" applyAlignment="1" applyProtection="1">
      <alignment horizontal="left" vertical="center"/>
    </xf>
    <xf numFmtId="0" fontId="2" fillId="3" borderId="50" xfId="1" applyFont="1" applyFill="1" applyBorder="1" applyAlignment="1" applyProtection="1">
      <alignment horizontal="left" vertical="center"/>
    </xf>
    <xf numFmtId="0" fontId="2" fillId="3" borderId="51" xfId="1" applyFont="1" applyFill="1" applyBorder="1" applyAlignment="1" applyProtection="1">
      <alignment horizontal="left" vertical="center"/>
    </xf>
    <xf numFmtId="0" fontId="2" fillId="3" borderId="48" xfId="1" applyFont="1" applyFill="1" applyBorder="1" applyAlignment="1" applyProtection="1">
      <alignment horizontal="left" vertical="center"/>
    </xf>
    <xf numFmtId="0" fontId="2" fillId="3" borderId="53" xfId="1" applyFont="1" applyFill="1" applyBorder="1" applyAlignment="1" applyProtection="1">
      <alignment horizontal="left" vertical="center"/>
    </xf>
    <xf numFmtId="0" fontId="2" fillId="3" borderId="54" xfId="1" applyFont="1" applyFill="1" applyBorder="1" applyAlignment="1" applyProtection="1">
      <alignment horizontal="left" vertical="center"/>
    </xf>
    <xf numFmtId="0" fontId="6" fillId="4" borderId="11" xfId="1" applyFont="1" applyFill="1" applyBorder="1" applyAlignment="1" applyProtection="1">
      <alignment horizontal="left" vertical="center"/>
    </xf>
    <xf numFmtId="0" fontId="6" fillId="4" borderId="12" xfId="1" applyFont="1" applyFill="1" applyBorder="1" applyAlignment="1" applyProtection="1">
      <alignment horizontal="left" vertical="center"/>
    </xf>
    <xf numFmtId="0" fontId="6" fillId="4" borderId="13" xfId="1" applyFont="1" applyFill="1" applyBorder="1" applyAlignment="1" applyProtection="1">
      <alignment horizontal="left" vertical="center"/>
    </xf>
    <xf numFmtId="0" fontId="14" fillId="2" borderId="55" xfId="1" applyFont="1" applyFill="1" applyBorder="1" applyAlignment="1" applyProtection="1">
      <alignment horizontal="center" vertical="center" wrapText="1"/>
    </xf>
    <xf numFmtId="1" fontId="3" fillId="7" borderId="22" xfId="1" applyNumberFormat="1" applyFont="1" applyFill="1" applyBorder="1" applyAlignment="1" applyProtection="1">
      <alignment horizontal="center" vertical="center"/>
    </xf>
    <xf numFmtId="1" fontId="3" fillId="4" borderId="22" xfId="1" applyNumberFormat="1" applyFont="1" applyFill="1" applyBorder="1" applyAlignment="1" applyProtection="1">
      <alignment horizontal="center" vertical="center"/>
    </xf>
    <xf numFmtId="1" fontId="3" fillId="7" borderId="30" xfId="1" applyNumberFormat="1" applyFont="1" applyFill="1" applyBorder="1" applyAlignment="1" applyProtection="1">
      <alignment horizontal="center" vertical="center"/>
    </xf>
    <xf numFmtId="1" fontId="3" fillId="7" borderId="31" xfId="1" applyNumberFormat="1" applyFont="1" applyFill="1" applyBorder="1" applyAlignment="1" applyProtection="1">
      <alignment horizontal="center" vertical="center"/>
    </xf>
    <xf numFmtId="0" fontId="11" fillId="2" borderId="35" xfId="1" applyFont="1" applyFill="1" applyBorder="1" applyAlignment="1" applyProtection="1">
      <alignment horizontal="center" vertical="center"/>
    </xf>
    <xf numFmtId="0" fontId="11" fillId="2" borderId="36" xfId="1" applyFont="1" applyFill="1" applyBorder="1" applyAlignment="1" applyProtection="1">
      <alignment horizontal="center" vertical="center"/>
    </xf>
    <xf numFmtId="0" fontId="11" fillId="2" borderId="37" xfId="1" applyFont="1" applyFill="1" applyBorder="1" applyAlignment="1" applyProtection="1">
      <alignment horizontal="center" vertical="center"/>
    </xf>
    <xf numFmtId="1" fontId="10" fillId="7" borderId="21" xfId="1" applyNumberFormat="1" applyFont="1" applyFill="1" applyBorder="1" applyAlignment="1" applyProtection="1">
      <alignment horizontal="center" vertical="center"/>
    </xf>
    <xf numFmtId="1" fontId="10" fillId="7" borderId="22" xfId="1" applyNumberFormat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 wrapText="1"/>
    </xf>
    <xf numFmtId="0" fontId="9" fillId="2" borderId="16" xfId="1" applyFont="1" applyFill="1" applyBorder="1" applyAlignment="1" applyProtection="1">
      <alignment horizontal="center" vertical="center"/>
    </xf>
    <xf numFmtId="0" fontId="1" fillId="2" borderId="9" xfId="1" applyFill="1" applyBorder="1" applyAlignment="1" applyProtection="1">
      <alignment horizontal="center" vertical="center"/>
    </xf>
    <xf numFmtId="0" fontId="1" fillId="2" borderId="17" xfId="1" applyFill="1" applyBorder="1" applyAlignment="1" applyProtection="1">
      <alignment horizontal="center" vertical="center"/>
    </xf>
    <xf numFmtId="0" fontId="1" fillId="2" borderId="25" xfId="1" applyFill="1" applyBorder="1" applyAlignment="1" applyProtection="1">
      <alignment horizontal="center" vertical="center"/>
    </xf>
    <xf numFmtId="0" fontId="1" fillId="2" borderId="26" xfId="1" applyFill="1" applyBorder="1" applyAlignment="1" applyProtection="1">
      <alignment horizontal="center" vertical="center"/>
    </xf>
    <xf numFmtId="0" fontId="2" fillId="3" borderId="1" xfId="1" applyFont="1" applyFill="1" applyBorder="1" applyAlignment="1" applyProtection="1">
      <alignment horizontal="left" vertical="center"/>
    </xf>
    <xf numFmtId="0" fontId="2" fillId="3" borderId="2" xfId="1" applyFont="1" applyFill="1" applyBorder="1" applyAlignment="1" applyProtection="1">
      <alignment horizontal="left" vertical="center"/>
    </xf>
    <xf numFmtId="0" fontId="2" fillId="3" borderId="3" xfId="1" applyFont="1" applyFill="1" applyBorder="1" applyAlignment="1" applyProtection="1">
      <alignment horizontal="left" vertical="center"/>
    </xf>
    <xf numFmtId="0" fontId="3" fillId="2" borderId="4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/>
    </xf>
    <xf numFmtId="0" fontId="3" fillId="2" borderId="23" xfId="1" applyFont="1" applyFill="1" applyBorder="1" applyAlignment="1" applyProtection="1">
      <alignment horizontal="center"/>
    </xf>
    <xf numFmtId="0" fontId="2" fillId="3" borderId="5" xfId="1" applyFont="1" applyFill="1" applyBorder="1" applyAlignment="1" applyProtection="1">
      <alignment horizontal="left" vertical="center"/>
    </xf>
    <xf numFmtId="0" fontId="2" fillId="3" borderId="6" xfId="1" applyFont="1" applyFill="1" applyBorder="1" applyAlignment="1" applyProtection="1">
      <alignment horizontal="left" vertical="center"/>
    </xf>
    <xf numFmtId="0" fontId="2" fillId="3" borderId="7" xfId="1" applyFont="1" applyFill="1" applyBorder="1" applyAlignment="1" applyProtection="1">
      <alignment horizontal="left" vertical="center"/>
    </xf>
    <xf numFmtId="0" fontId="1" fillId="2" borderId="9" xfId="1" applyFill="1" applyBorder="1" applyAlignment="1" applyProtection="1">
      <alignment horizontal="center"/>
    </xf>
    <xf numFmtId="0" fontId="1" fillId="2" borderId="10" xfId="1" applyFill="1" applyBorder="1" applyAlignment="1" applyProtection="1">
      <alignment horizontal="center"/>
    </xf>
    <xf numFmtId="0" fontId="1" fillId="2" borderId="24" xfId="1" applyFill="1" applyBorder="1" applyAlignment="1" applyProtection="1">
      <alignment horizontal="center"/>
    </xf>
    <xf numFmtId="0" fontId="1" fillId="2" borderId="10" xfId="1" applyFill="1" applyBorder="1" applyAlignment="1" applyProtection="1">
      <alignment horizontal="center" vertical="center"/>
    </xf>
    <xf numFmtId="0" fontId="1" fillId="2" borderId="24" xfId="1" applyFill="1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 7 4" xfId="1"/>
  </cellStyles>
  <dxfs count="9">
    <dxf>
      <font>
        <b/>
        <i val="0"/>
        <color theme="4" tint="-0.24994659260841701"/>
      </font>
      <numFmt numFmtId="164" formatCode="0.0"/>
      <fill>
        <patternFill>
          <bgColor theme="4" tint="0.79998168889431442"/>
        </patternFill>
      </fill>
      <border>
        <left style="thin">
          <color theme="0"/>
        </lef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numFmt numFmtId="164" formatCode="0.0"/>
      <fill>
        <patternFill>
          <bgColor theme="4" tint="-0.24994659260841701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5" tint="-0.24994659260841701"/>
      </font>
      <fill>
        <patternFill>
          <bgColor theme="5" tint="0.59996337778862885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numFmt numFmtId="2" formatCode="0.00"/>
      <fill>
        <patternFill>
          <bgColor rgb="FF0070C0"/>
        </patternFill>
      </fill>
      <border>
        <left style="thin">
          <color theme="0"/>
        </left>
        <top style="thin">
          <color theme="0"/>
        </top>
        <bottom style="thin">
          <color theme="0"/>
        </bottom>
        <vertical/>
        <horizontal/>
      </border>
    </dxf>
    <dxf>
      <font>
        <color theme="5" tint="-0.24994659260841701"/>
      </font>
      <fill>
        <patternFill>
          <bgColor theme="5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106680</xdr:colOff>
      <xdr:row>5</xdr:row>
      <xdr:rowOff>7620</xdr:rowOff>
    </xdr:from>
    <xdr:to>
      <xdr:col>13</xdr:col>
      <xdr:colOff>487680</xdr:colOff>
      <xdr:row>15</xdr:row>
      <xdr:rowOff>15240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85862CE-99FE-4A06-85EC-911BEDF33911}"/>
            </a:ext>
          </a:extLst>
        </xdr:cNvPr>
        <xdr:cNvSpPr/>
      </xdr:nvSpPr>
      <xdr:spPr>
        <a:xfrm>
          <a:off x="6370320" y="1036320"/>
          <a:ext cx="1524000" cy="206502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12700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297180</xdr:colOff>
      <xdr:row>2</xdr:row>
      <xdr:rowOff>103909</xdr:rowOff>
    </xdr:from>
    <xdr:to>
      <xdr:col>18</xdr:col>
      <xdr:colOff>449580</xdr:colOff>
      <xdr:row>6</xdr:row>
      <xdr:rowOff>114300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E1207F6D-638A-4E0D-B58B-B3BB08C090CD}"/>
            </a:ext>
          </a:extLst>
        </xdr:cNvPr>
        <xdr:cNvSpPr/>
      </xdr:nvSpPr>
      <xdr:spPr>
        <a:xfrm>
          <a:off x="10210800" y="515389"/>
          <a:ext cx="152400" cy="833351"/>
        </a:xfrm>
        <a:prstGeom prst="downArrow">
          <a:avLst/>
        </a:prstGeom>
        <a:noFill/>
        <a:ln w="635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320040</xdr:colOff>
      <xdr:row>3</xdr:row>
      <xdr:rowOff>107373</xdr:rowOff>
    </xdr:from>
    <xdr:to>
      <xdr:col>19</xdr:col>
      <xdr:colOff>472440</xdr:colOff>
      <xdr:row>6</xdr:row>
      <xdr:rowOff>106680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49210A14-5D77-458D-AE62-2E11159C2B2D}"/>
            </a:ext>
          </a:extLst>
        </xdr:cNvPr>
        <xdr:cNvSpPr/>
      </xdr:nvSpPr>
      <xdr:spPr>
        <a:xfrm>
          <a:off x="10972800" y="724593"/>
          <a:ext cx="152400" cy="616527"/>
        </a:xfrm>
        <a:prstGeom prst="downArrow">
          <a:avLst/>
        </a:prstGeom>
        <a:noFill/>
        <a:ln w="635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274651</xdr:colOff>
      <xdr:row>4</xdr:row>
      <xdr:rowOff>110837</xdr:rowOff>
    </xdr:from>
    <xdr:to>
      <xdr:col>20</xdr:col>
      <xdr:colOff>424070</xdr:colOff>
      <xdr:row>6</xdr:row>
      <xdr:rowOff>112644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1A71AB1E-3D7F-4B77-B3D5-6B4C1641F32B}"/>
            </a:ext>
          </a:extLst>
        </xdr:cNvPr>
        <xdr:cNvSpPr/>
      </xdr:nvSpPr>
      <xdr:spPr>
        <a:xfrm>
          <a:off x="11666551" y="933797"/>
          <a:ext cx="149419" cy="413287"/>
        </a:xfrm>
        <a:prstGeom prst="downArrow">
          <a:avLst/>
        </a:prstGeom>
        <a:noFill/>
        <a:ln w="635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662759</xdr:colOff>
      <xdr:row>5</xdr:row>
      <xdr:rowOff>86591</xdr:rowOff>
    </xdr:from>
    <xdr:to>
      <xdr:col>22</xdr:col>
      <xdr:colOff>74424</xdr:colOff>
      <xdr:row>6</xdr:row>
      <xdr:rowOff>121228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DC8089E2-476F-4CE2-9497-EB10D2E2D929}"/>
            </a:ext>
          </a:extLst>
        </xdr:cNvPr>
        <xdr:cNvSpPr/>
      </xdr:nvSpPr>
      <xdr:spPr>
        <a:xfrm>
          <a:off x="12793799" y="1115291"/>
          <a:ext cx="150805" cy="240377"/>
        </a:xfrm>
        <a:prstGeom prst="downArrow">
          <a:avLst/>
        </a:prstGeom>
        <a:noFill/>
        <a:ln w="635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</xdr:colOff>
      <xdr:row>4</xdr:row>
      <xdr:rowOff>198120</xdr:rowOff>
    </xdr:from>
    <xdr:to>
      <xdr:col>13</xdr:col>
      <xdr:colOff>495300</xdr:colOff>
      <xdr:row>13</xdr:row>
      <xdr:rowOff>190500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AE5781-3A1B-455A-B862-D1873CFE53CD}"/>
            </a:ext>
          </a:extLst>
        </xdr:cNvPr>
        <xdr:cNvSpPr/>
      </xdr:nvSpPr>
      <xdr:spPr>
        <a:xfrm>
          <a:off x="6515100" y="1021080"/>
          <a:ext cx="1577340" cy="184404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12700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297180</xdr:colOff>
      <xdr:row>2</xdr:row>
      <xdr:rowOff>103909</xdr:rowOff>
    </xdr:from>
    <xdr:to>
      <xdr:col>19</xdr:col>
      <xdr:colOff>449580</xdr:colOff>
      <xdr:row>6</xdr:row>
      <xdr:rowOff>114300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5C306F19-866D-427A-AA06-373AC1831D7E}"/>
            </a:ext>
          </a:extLst>
        </xdr:cNvPr>
        <xdr:cNvSpPr/>
      </xdr:nvSpPr>
      <xdr:spPr>
        <a:xfrm>
          <a:off x="10881360" y="515389"/>
          <a:ext cx="152400" cy="833351"/>
        </a:xfrm>
        <a:prstGeom prst="downArrow">
          <a:avLst/>
        </a:prstGeom>
        <a:noFill/>
        <a:ln w="635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320040</xdr:colOff>
      <xdr:row>3</xdr:row>
      <xdr:rowOff>107373</xdr:rowOff>
    </xdr:from>
    <xdr:to>
      <xdr:col>20</xdr:col>
      <xdr:colOff>472440</xdr:colOff>
      <xdr:row>6</xdr:row>
      <xdr:rowOff>106680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717727A0-BCB0-4586-A11E-6C752F9A162E}"/>
            </a:ext>
          </a:extLst>
        </xdr:cNvPr>
        <xdr:cNvSpPr/>
      </xdr:nvSpPr>
      <xdr:spPr>
        <a:xfrm>
          <a:off x="11574780" y="724593"/>
          <a:ext cx="152400" cy="616527"/>
        </a:xfrm>
        <a:prstGeom prst="downArrow">
          <a:avLst/>
        </a:prstGeom>
        <a:noFill/>
        <a:ln w="635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274651</xdr:colOff>
      <xdr:row>4</xdr:row>
      <xdr:rowOff>110837</xdr:rowOff>
    </xdr:from>
    <xdr:to>
      <xdr:col>21</xdr:col>
      <xdr:colOff>424070</xdr:colOff>
      <xdr:row>6</xdr:row>
      <xdr:rowOff>112644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331275D6-908C-40EB-9286-4FF534095352}"/>
            </a:ext>
          </a:extLst>
        </xdr:cNvPr>
        <xdr:cNvSpPr/>
      </xdr:nvSpPr>
      <xdr:spPr>
        <a:xfrm>
          <a:off x="12199951" y="933797"/>
          <a:ext cx="149419" cy="413287"/>
        </a:xfrm>
        <a:prstGeom prst="downArrow">
          <a:avLst/>
        </a:prstGeom>
        <a:noFill/>
        <a:ln w="635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662759</xdr:colOff>
      <xdr:row>5</xdr:row>
      <xdr:rowOff>86591</xdr:rowOff>
    </xdr:from>
    <xdr:to>
      <xdr:col>23</xdr:col>
      <xdr:colOff>74424</xdr:colOff>
      <xdr:row>6</xdr:row>
      <xdr:rowOff>121228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ED4F116-28D2-49B6-BE27-F27A2C00410F}"/>
            </a:ext>
          </a:extLst>
        </xdr:cNvPr>
        <xdr:cNvSpPr/>
      </xdr:nvSpPr>
      <xdr:spPr>
        <a:xfrm>
          <a:off x="13258619" y="1115291"/>
          <a:ext cx="150805" cy="240377"/>
        </a:xfrm>
        <a:prstGeom prst="downArrow">
          <a:avLst/>
        </a:prstGeom>
        <a:noFill/>
        <a:ln w="635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</xdr:colOff>
      <xdr:row>4</xdr:row>
      <xdr:rowOff>38100</xdr:rowOff>
    </xdr:from>
    <xdr:to>
      <xdr:col>18</xdr:col>
      <xdr:colOff>647700</xdr:colOff>
      <xdr:row>9</xdr:row>
      <xdr:rowOff>160020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D74DCB-8891-4962-9889-C4D0D31A3BF4}"/>
            </a:ext>
          </a:extLst>
        </xdr:cNvPr>
        <xdr:cNvSpPr/>
      </xdr:nvSpPr>
      <xdr:spPr>
        <a:xfrm>
          <a:off x="9944100" y="754380"/>
          <a:ext cx="1310640" cy="115062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15240</xdr:colOff>
      <xdr:row>11</xdr:row>
      <xdr:rowOff>45720</xdr:rowOff>
    </xdr:from>
    <xdr:to>
      <xdr:col>18</xdr:col>
      <xdr:colOff>632460</xdr:colOff>
      <xdr:row>16</xdr:row>
      <xdr:rowOff>167640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EF3251A-D818-4E01-A988-8AA9DE60E170}"/>
            </a:ext>
          </a:extLst>
        </xdr:cNvPr>
        <xdr:cNvSpPr/>
      </xdr:nvSpPr>
      <xdr:spPr>
        <a:xfrm>
          <a:off x="9951720" y="2095500"/>
          <a:ext cx="1287780" cy="115062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18</xdr:row>
      <xdr:rowOff>30480</xdr:rowOff>
    </xdr:from>
    <xdr:to>
      <xdr:col>19</xdr:col>
      <xdr:colOff>327660</xdr:colOff>
      <xdr:row>23</xdr:row>
      <xdr:rowOff>167640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3E8B5B-2230-4307-A336-1071721A4039}"/>
            </a:ext>
          </a:extLst>
        </xdr:cNvPr>
        <xdr:cNvSpPr/>
      </xdr:nvSpPr>
      <xdr:spPr>
        <a:xfrm>
          <a:off x="9936480" y="3413760"/>
          <a:ext cx="1668780" cy="11658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25</xdr:row>
      <xdr:rowOff>38100</xdr:rowOff>
    </xdr:from>
    <xdr:to>
      <xdr:col>19</xdr:col>
      <xdr:colOff>632460</xdr:colOff>
      <xdr:row>31</xdr:row>
      <xdr:rowOff>167640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DF80698-5E56-432E-89AB-CF8C1C9A6200}"/>
            </a:ext>
          </a:extLst>
        </xdr:cNvPr>
        <xdr:cNvSpPr/>
      </xdr:nvSpPr>
      <xdr:spPr>
        <a:xfrm>
          <a:off x="9936480" y="4754880"/>
          <a:ext cx="1973580" cy="12573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%20GLOBAL/Documents/%23%20My%20EXSEL%20Soft/%23%20Current_XLSX/Drivers-PSpice-Modeling-December-07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pice-Global"/>
      <sheetName val="Drivers"/>
    </sheetNames>
    <sheetDataSet>
      <sheetData sheetId="0">
        <row r="9">
          <cell r="G9">
            <v>9.6199999999999994E-2</v>
          </cell>
        </row>
        <row r="14">
          <cell r="G14">
            <v>12.11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5"/>
  <sheetViews>
    <sheetView tabSelected="1" zoomScaleNormal="100" workbookViewId="0">
      <selection activeCell="J6" sqref="J6"/>
    </sheetView>
  </sheetViews>
  <sheetFormatPr defaultRowHeight="15.6" x14ac:dyDescent="0.3"/>
  <cols>
    <col min="1" max="1" width="1.77734375" style="6" customWidth="1"/>
    <col min="2" max="3" width="8.33203125" style="48" customWidth="1"/>
    <col min="4" max="9" width="8.33203125" style="49" customWidth="1"/>
    <col min="10" max="10" width="14.109375" style="49" customWidth="1"/>
    <col min="11" max="11" width="8.77734375" style="49" customWidth="1"/>
    <col min="12" max="14" width="8.33203125" style="49" customWidth="1"/>
    <col min="15" max="16" width="8.77734375" style="49" customWidth="1"/>
    <col min="17" max="17" width="8.77734375" style="50" customWidth="1"/>
    <col min="18" max="18" width="1.88671875" style="50" customWidth="1"/>
    <col min="19" max="22" width="10.77734375" style="48" customWidth="1"/>
    <col min="23" max="23" width="9.109375" style="48" customWidth="1"/>
    <col min="24" max="24" width="10.77734375" style="48" customWidth="1"/>
    <col min="25" max="25" width="10.77734375" style="51" customWidth="1"/>
    <col min="26" max="29" width="10.77734375" style="6" customWidth="1"/>
    <col min="30" max="16384" width="8.88671875" style="6"/>
  </cols>
  <sheetData>
    <row r="1" spans="1:29" ht="16.2" customHeight="1" thickBot="1" x14ac:dyDescent="0.3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2"/>
      <c r="T1" s="2"/>
      <c r="U1" s="2"/>
      <c r="V1" s="2"/>
      <c r="W1" s="2"/>
      <c r="X1" s="2"/>
      <c r="Y1" s="5"/>
      <c r="Z1" s="1"/>
      <c r="AA1" s="1"/>
      <c r="AB1" s="1"/>
    </row>
    <row r="2" spans="1:29" s="10" customFormat="1" ht="16.2" customHeight="1" thickBot="1" x14ac:dyDescent="0.35">
      <c r="A2" s="7"/>
      <c r="B2" s="172" t="s">
        <v>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4"/>
      <c r="S2" s="198" t="s">
        <v>1</v>
      </c>
      <c r="T2" s="199"/>
      <c r="U2" s="199"/>
      <c r="V2" s="199"/>
      <c r="W2" s="200"/>
      <c r="X2" s="8"/>
      <c r="Y2" s="9"/>
      <c r="Z2" s="7"/>
      <c r="AA2" s="7"/>
      <c r="AB2" s="7"/>
      <c r="AC2" s="7"/>
    </row>
    <row r="3" spans="1:29" s="10" customFormat="1" ht="16.2" customHeight="1" thickBot="1" x14ac:dyDescent="0.35">
      <c r="A3" s="7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4"/>
      <c r="S3" s="201"/>
      <c r="T3" s="204" t="s">
        <v>2</v>
      </c>
      <c r="U3" s="205"/>
      <c r="V3" s="205"/>
      <c r="W3" s="206"/>
      <c r="X3" s="8"/>
      <c r="Y3" s="9"/>
      <c r="Z3" s="7"/>
      <c r="AA3" s="7"/>
      <c r="AB3" s="7"/>
      <c r="AC3" s="7"/>
    </row>
    <row r="4" spans="1:29" ht="16.2" customHeight="1" thickBot="1" x14ac:dyDescent="0.35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"/>
      <c r="S4" s="202"/>
      <c r="T4" s="207"/>
      <c r="U4" s="204" t="s">
        <v>3</v>
      </c>
      <c r="V4" s="205"/>
      <c r="W4" s="206"/>
      <c r="X4" s="2"/>
      <c r="Y4" s="5"/>
      <c r="Z4" s="1"/>
      <c r="AA4" s="1"/>
      <c r="AB4" s="1"/>
      <c r="AC4" s="1"/>
    </row>
    <row r="5" spans="1:29" s="10" customFormat="1" ht="16.2" customHeight="1" thickBot="1" x14ac:dyDescent="0.35">
      <c r="A5" s="7"/>
      <c r="B5" s="11"/>
      <c r="C5" s="11"/>
      <c r="D5" s="11"/>
      <c r="E5" s="11"/>
      <c r="F5" s="11"/>
      <c r="G5" s="11"/>
      <c r="H5" s="11"/>
      <c r="I5" s="11"/>
      <c r="J5" s="11"/>
      <c r="K5" s="11"/>
      <c r="L5" s="3"/>
      <c r="M5" s="3"/>
      <c r="N5" s="3"/>
      <c r="O5" s="3"/>
      <c r="P5" s="3"/>
      <c r="Q5" s="4"/>
      <c r="R5" s="4"/>
      <c r="S5" s="202"/>
      <c r="T5" s="208"/>
      <c r="U5" s="194"/>
      <c r="V5" s="204" t="s">
        <v>4</v>
      </c>
      <c r="W5" s="206"/>
      <c r="X5" s="2"/>
      <c r="Y5" s="9"/>
      <c r="Z5" s="7"/>
      <c r="AA5" s="7"/>
      <c r="AB5" s="7"/>
      <c r="AC5" s="7"/>
    </row>
    <row r="6" spans="1:29" s="10" customFormat="1" ht="16.2" customHeight="1" x14ac:dyDescent="0.3">
      <c r="A6" s="7"/>
      <c r="B6" s="179" t="s">
        <v>5</v>
      </c>
      <c r="C6" s="180"/>
      <c r="D6" s="180"/>
      <c r="E6" s="180"/>
      <c r="F6" s="180"/>
      <c r="G6" s="180"/>
      <c r="H6" s="181"/>
      <c r="I6" s="12" t="s">
        <v>6</v>
      </c>
      <c r="J6" s="13">
        <v>717</v>
      </c>
      <c r="K6" s="14" t="s">
        <v>7</v>
      </c>
      <c r="L6" s="3"/>
      <c r="M6" s="3"/>
      <c r="N6" s="3"/>
      <c r="O6" s="192" t="s">
        <v>8</v>
      </c>
      <c r="P6" s="192" t="s">
        <v>9</v>
      </c>
      <c r="Q6" s="192" t="s">
        <v>10</v>
      </c>
      <c r="R6" s="15"/>
      <c r="S6" s="202"/>
      <c r="T6" s="208"/>
      <c r="U6" s="210"/>
      <c r="V6" s="194"/>
      <c r="W6" s="195"/>
      <c r="X6" s="2"/>
      <c r="Y6" s="9"/>
      <c r="Z6" s="7"/>
      <c r="AA6" s="7"/>
      <c r="AB6" s="7"/>
      <c r="AC6" s="7"/>
    </row>
    <row r="7" spans="1:29" s="10" customFormat="1" ht="16.2" customHeight="1" x14ac:dyDescent="0.3">
      <c r="A7" s="7"/>
      <c r="B7" s="146" t="s">
        <v>11</v>
      </c>
      <c r="C7" s="147"/>
      <c r="D7" s="147"/>
      <c r="E7" s="147"/>
      <c r="F7" s="147"/>
      <c r="G7" s="147"/>
      <c r="H7" s="148"/>
      <c r="I7" s="16" t="s">
        <v>12</v>
      </c>
      <c r="J7" s="17">
        <v>100000</v>
      </c>
      <c r="K7" s="18" t="s">
        <v>7</v>
      </c>
      <c r="L7" s="3"/>
      <c r="M7" s="3"/>
      <c r="N7" s="3"/>
      <c r="O7" s="193"/>
      <c r="P7" s="193"/>
      <c r="Q7" s="193"/>
      <c r="R7" s="19"/>
      <c r="S7" s="203"/>
      <c r="T7" s="209"/>
      <c r="U7" s="211"/>
      <c r="V7" s="196"/>
      <c r="W7" s="197"/>
      <c r="X7" s="2"/>
      <c r="Y7" s="9"/>
      <c r="Z7" s="7"/>
      <c r="AA7" s="7"/>
      <c r="AB7" s="7"/>
      <c r="AC7" s="7"/>
    </row>
    <row r="8" spans="1:29" ht="16.2" customHeight="1" thickBot="1" x14ac:dyDescent="0.35">
      <c r="A8" s="1"/>
      <c r="B8" s="167" t="s">
        <v>13</v>
      </c>
      <c r="C8" s="168"/>
      <c r="D8" s="168"/>
      <c r="E8" s="168"/>
      <c r="F8" s="168"/>
      <c r="G8" s="168"/>
      <c r="H8" s="169"/>
      <c r="I8" s="20" t="s">
        <v>14</v>
      </c>
      <c r="J8" s="21">
        <v>1.35</v>
      </c>
      <c r="K8" s="22" t="s">
        <v>15</v>
      </c>
      <c r="L8" s="3"/>
      <c r="M8" s="3"/>
      <c r="N8" s="3"/>
      <c r="O8" s="23">
        <f>J6</f>
        <v>717</v>
      </c>
      <c r="P8" s="23">
        <f>J7</f>
        <v>100000</v>
      </c>
      <c r="Q8" s="24">
        <f>J15</f>
        <v>731.99878511165548</v>
      </c>
      <c r="R8" s="25"/>
      <c r="S8" s="26">
        <v>5</v>
      </c>
      <c r="T8" s="27">
        <f t="shared" ref="T8:T27" si="0">P8/100*S8</f>
        <v>5000</v>
      </c>
      <c r="U8" s="27">
        <f>Q8*T8 / (Q8+T8)</f>
        <v>638.51966177396582</v>
      </c>
      <c r="V8" s="144">
        <f>U8 / O8 * 100</f>
        <v>89.05434613304962</v>
      </c>
      <c r="W8" s="184"/>
      <c r="X8" s="2"/>
      <c r="Y8" s="5"/>
      <c r="Z8" s="1"/>
      <c r="AA8" s="1"/>
      <c r="AB8" s="1"/>
      <c r="AC8" s="1"/>
    </row>
    <row r="9" spans="1:29" s="10" customFormat="1" ht="16.2" customHeight="1" x14ac:dyDescent="0.3">
      <c r="A9" s="7"/>
      <c r="B9" s="28"/>
      <c r="C9" s="28"/>
      <c r="D9" s="29"/>
      <c r="E9" s="29"/>
      <c r="F9" s="29"/>
      <c r="G9" s="29"/>
      <c r="H9" s="29"/>
      <c r="I9" s="29"/>
      <c r="J9" s="29"/>
      <c r="K9" s="29"/>
      <c r="L9" s="3"/>
      <c r="M9" s="3"/>
      <c r="N9" s="3"/>
      <c r="O9" s="23">
        <f>O8</f>
        <v>717</v>
      </c>
      <c r="P9" s="23">
        <f>P8</f>
        <v>100000</v>
      </c>
      <c r="Q9" s="24">
        <f>Q8</f>
        <v>731.99878511165548</v>
      </c>
      <c r="R9" s="25"/>
      <c r="S9" s="30">
        <f>S8+5</f>
        <v>10</v>
      </c>
      <c r="T9" s="31">
        <f t="shared" si="0"/>
        <v>10000</v>
      </c>
      <c r="U9" s="31">
        <f t="shared" ref="U9:U27" si="1">Q9*T9 / (Q9+T9)</f>
        <v>682.07125230683653</v>
      </c>
      <c r="V9" s="133">
        <f t="shared" ref="V9:V27" si="2">U9 / O9 * 100</f>
        <v>95.128487072083203</v>
      </c>
      <c r="W9" s="183"/>
      <c r="X9" s="2"/>
      <c r="Y9" s="9"/>
      <c r="Z9" s="7"/>
      <c r="AA9" s="7"/>
      <c r="AB9" s="7"/>
      <c r="AC9" s="7"/>
    </row>
    <row r="10" spans="1:29" s="10" customFormat="1" ht="16.2" customHeight="1" x14ac:dyDescent="0.3">
      <c r="A10" s="7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3"/>
      <c r="M10" s="3"/>
      <c r="N10" s="3"/>
      <c r="O10" s="23">
        <f t="shared" ref="O10:Q25" si="3">O9</f>
        <v>717</v>
      </c>
      <c r="P10" s="23">
        <f t="shared" si="3"/>
        <v>100000</v>
      </c>
      <c r="Q10" s="24">
        <f t="shared" si="3"/>
        <v>731.99878511165548</v>
      </c>
      <c r="R10" s="25"/>
      <c r="S10" s="26">
        <f t="shared" ref="S10:S25" si="4">S9+5</f>
        <v>15</v>
      </c>
      <c r="T10" s="27">
        <f t="shared" si="0"/>
        <v>15000</v>
      </c>
      <c r="U10" s="27">
        <f t="shared" si="1"/>
        <v>697.93939896982408</v>
      </c>
      <c r="V10" s="144">
        <f t="shared" si="2"/>
        <v>97.341617708483128</v>
      </c>
      <c r="W10" s="184"/>
      <c r="X10" s="2"/>
      <c r="Y10" s="9"/>
      <c r="Z10" s="7"/>
      <c r="AA10" s="7"/>
      <c r="AB10" s="7"/>
      <c r="AC10" s="7"/>
    </row>
    <row r="11" spans="1:29" ht="16.2" customHeight="1" thickBot="1" x14ac:dyDescent="0.35">
      <c r="A11" s="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"/>
      <c r="M11" s="3"/>
      <c r="N11" s="3"/>
      <c r="O11" s="23">
        <f t="shared" si="3"/>
        <v>717</v>
      </c>
      <c r="P11" s="23">
        <f t="shared" si="3"/>
        <v>100000</v>
      </c>
      <c r="Q11" s="24">
        <f t="shared" si="3"/>
        <v>731.99878511165548</v>
      </c>
      <c r="R11" s="25"/>
      <c r="S11" s="30">
        <f t="shared" si="4"/>
        <v>20</v>
      </c>
      <c r="T11" s="31">
        <f t="shared" si="0"/>
        <v>20000</v>
      </c>
      <c r="U11" s="31">
        <f t="shared" si="1"/>
        <v>706.15360602599333</v>
      </c>
      <c r="V11" s="133">
        <f t="shared" si="2"/>
        <v>98.487253281170624</v>
      </c>
      <c r="W11" s="183"/>
      <c r="X11" s="2"/>
      <c r="Y11" s="5"/>
      <c r="Z11" s="1"/>
      <c r="AA11" s="1"/>
      <c r="AB11" s="1"/>
      <c r="AC11" s="1"/>
    </row>
    <row r="12" spans="1:29" ht="16.2" customHeight="1" x14ac:dyDescent="0.3">
      <c r="A12" s="1"/>
      <c r="B12" s="32" t="s">
        <v>16</v>
      </c>
      <c r="C12" s="33"/>
      <c r="D12" s="33"/>
      <c r="E12" s="33"/>
      <c r="F12" s="33"/>
      <c r="G12" s="33"/>
      <c r="H12" s="33"/>
      <c r="I12" s="33"/>
      <c r="J12" s="33"/>
      <c r="K12" s="34"/>
      <c r="L12" s="3"/>
      <c r="M12" s="3"/>
      <c r="N12" s="3"/>
      <c r="O12" s="23">
        <f t="shared" si="3"/>
        <v>717</v>
      </c>
      <c r="P12" s="23">
        <f t="shared" si="3"/>
        <v>100000</v>
      </c>
      <c r="Q12" s="24">
        <f t="shared" si="3"/>
        <v>731.99878511165548</v>
      </c>
      <c r="R12" s="25"/>
      <c r="S12" s="26">
        <f t="shared" si="4"/>
        <v>25</v>
      </c>
      <c r="T12" s="27">
        <f t="shared" si="0"/>
        <v>25000</v>
      </c>
      <c r="U12" s="27">
        <f t="shared" si="1"/>
        <v>711.17559815755988</v>
      </c>
      <c r="V12" s="144">
        <f t="shared" si="2"/>
        <v>99.18767059380194</v>
      </c>
      <c r="W12" s="184"/>
      <c r="X12" s="2"/>
      <c r="Y12" s="5"/>
      <c r="Z12" s="1"/>
      <c r="AA12" s="1"/>
      <c r="AB12" s="1"/>
      <c r="AC12" s="1"/>
    </row>
    <row r="13" spans="1:29" ht="16.2" customHeight="1" x14ac:dyDescent="0.3">
      <c r="A13" s="1"/>
      <c r="B13" s="35"/>
      <c r="C13" s="36"/>
      <c r="D13" s="36"/>
      <c r="E13" s="36"/>
      <c r="F13" s="36"/>
      <c r="G13" s="36"/>
      <c r="H13" s="36"/>
      <c r="I13" s="36"/>
      <c r="J13" s="36"/>
      <c r="K13" s="37"/>
      <c r="L13" s="3"/>
      <c r="M13" s="3"/>
      <c r="N13" s="3"/>
      <c r="O13" s="23">
        <f t="shared" si="3"/>
        <v>717</v>
      </c>
      <c r="P13" s="23">
        <f t="shared" si="3"/>
        <v>100000</v>
      </c>
      <c r="Q13" s="24">
        <f t="shared" si="3"/>
        <v>731.99878511165548</v>
      </c>
      <c r="R13" s="25"/>
      <c r="S13" s="30">
        <f t="shared" si="4"/>
        <v>30</v>
      </c>
      <c r="T13" s="31">
        <f t="shared" si="0"/>
        <v>30000</v>
      </c>
      <c r="U13" s="31">
        <f t="shared" si="1"/>
        <v>714.5634654908398</v>
      </c>
      <c r="V13" s="133">
        <f t="shared" si="2"/>
        <v>99.660176498025081</v>
      </c>
      <c r="W13" s="183"/>
      <c r="X13" s="2"/>
      <c r="Y13" s="5"/>
      <c r="Z13" s="1"/>
      <c r="AA13" s="1"/>
      <c r="AB13" s="1"/>
      <c r="AC13" s="1"/>
    </row>
    <row r="14" spans="1:29" s="10" customFormat="1" ht="16.2" customHeight="1" x14ac:dyDescent="0.3">
      <c r="A14" s="7"/>
      <c r="B14" s="149" t="s">
        <v>17</v>
      </c>
      <c r="C14" s="150"/>
      <c r="D14" s="150"/>
      <c r="E14" s="150"/>
      <c r="F14" s="150"/>
      <c r="G14" s="150"/>
      <c r="H14" s="151"/>
      <c r="I14" s="38" t="s">
        <v>18</v>
      </c>
      <c r="J14" s="39">
        <f>J6 / 100 * (100+J8)</f>
        <v>726.67949999999996</v>
      </c>
      <c r="K14" s="18" t="s">
        <v>7</v>
      </c>
      <c r="L14" s="3"/>
      <c r="M14" s="3"/>
      <c r="N14" s="3"/>
      <c r="O14" s="23">
        <f t="shared" si="3"/>
        <v>717</v>
      </c>
      <c r="P14" s="23">
        <f t="shared" si="3"/>
        <v>100000</v>
      </c>
      <c r="Q14" s="24">
        <f t="shared" si="3"/>
        <v>731.99878511165548</v>
      </c>
      <c r="R14" s="25"/>
      <c r="S14" s="26">
        <f t="shared" si="4"/>
        <v>35</v>
      </c>
      <c r="T14" s="27">
        <f t="shared" si="0"/>
        <v>35000</v>
      </c>
      <c r="U14" s="27">
        <f t="shared" si="1"/>
        <v>717.00320021232437</v>
      </c>
      <c r="V14" s="144">
        <f t="shared" si="2"/>
        <v>100.00044633365752</v>
      </c>
      <c r="W14" s="184"/>
      <c r="X14" s="2"/>
      <c r="Y14" s="9"/>
      <c r="Z14" s="7"/>
      <c r="AA14" s="7"/>
      <c r="AB14" s="7"/>
      <c r="AC14" s="7"/>
    </row>
    <row r="15" spans="1:29" ht="16.2" customHeight="1" thickBot="1" x14ac:dyDescent="0.35">
      <c r="A15" s="1"/>
      <c r="B15" s="149" t="s">
        <v>19</v>
      </c>
      <c r="C15" s="150"/>
      <c r="D15" s="150"/>
      <c r="E15" s="150"/>
      <c r="F15" s="150"/>
      <c r="G15" s="150"/>
      <c r="H15" s="151"/>
      <c r="I15" s="38" t="s">
        <v>20</v>
      </c>
      <c r="J15" s="40">
        <f>J14*J7 / (J7-J14)</f>
        <v>731.99878511165548</v>
      </c>
      <c r="K15" s="22" t="s">
        <v>7</v>
      </c>
      <c r="L15" s="3"/>
      <c r="M15" s="3"/>
      <c r="N15" s="3"/>
      <c r="O15" s="23">
        <f t="shared" si="3"/>
        <v>717</v>
      </c>
      <c r="P15" s="23">
        <f t="shared" si="3"/>
        <v>100000</v>
      </c>
      <c r="Q15" s="24">
        <f t="shared" si="3"/>
        <v>731.99878511165548</v>
      </c>
      <c r="R15" s="25"/>
      <c r="S15" s="30">
        <f t="shared" si="4"/>
        <v>40</v>
      </c>
      <c r="T15" s="31">
        <f t="shared" si="0"/>
        <v>40000</v>
      </c>
      <c r="U15" s="31">
        <f t="shared" si="1"/>
        <v>718.84396243202821</v>
      </c>
      <c r="V15" s="133">
        <f t="shared" si="2"/>
        <v>100.25717746611271</v>
      </c>
      <c r="W15" s="183"/>
      <c r="X15" s="2"/>
      <c r="Y15" s="5"/>
      <c r="Z15" s="1"/>
      <c r="AA15" s="1"/>
      <c r="AB15" s="1"/>
      <c r="AC15" s="1"/>
    </row>
    <row r="16" spans="1:29" s="10" customFormat="1" ht="16.2" customHeight="1" thickBot="1" x14ac:dyDescent="0.35">
      <c r="A16" s="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3"/>
      <c r="M16" s="3"/>
      <c r="N16" s="3"/>
      <c r="O16" s="23">
        <f t="shared" si="3"/>
        <v>717</v>
      </c>
      <c r="P16" s="23">
        <f t="shared" si="3"/>
        <v>100000</v>
      </c>
      <c r="Q16" s="24">
        <f t="shared" si="3"/>
        <v>731.99878511165548</v>
      </c>
      <c r="R16" s="25"/>
      <c r="S16" s="26">
        <f t="shared" si="4"/>
        <v>45</v>
      </c>
      <c r="T16" s="27">
        <f t="shared" si="0"/>
        <v>45000</v>
      </c>
      <c r="U16" s="27">
        <f t="shared" si="1"/>
        <v>720.28221387839949</v>
      </c>
      <c r="V16" s="144">
        <f t="shared" si="2"/>
        <v>100.45777041539741</v>
      </c>
      <c r="W16" s="184"/>
      <c r="X16" s="2"/>
      <c r="Y16" s="9"/>
      <c r="Z16" s="7"/>
      <c r="AA16" s="7"/>
      <c r="AB16" s="7"/>
      <c r="AC16" s="7"/>
    </row>
    <row r="17" spans="1:29" s="10" customFormat="1" ht="16.2" customHeight="1" thickTop="1" x14ac:dyDescent="0.3">
      <c r="A17" s="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3"/>
      <c r="M17" s="187" t="str">
        <f>IF(J15&gt;0,"OK","ALARM")</f>
        <v>OK</v>
      </c>
      <c r="N17" s="3"/>
      <c r="O17" s="23">
        <f t="shared" si="3"/>
        <v>717</v>
      </c>
      <c r="P17" s="23">
        <f t="shared" si="3"/>
        <v>100000</v>
      </c>
      <c r="Q17" s="24">
        <f t="shared" si="3"/>
        <v>731.99878511165548</v>
      </c>
      <c r="R17" s="25"/>
      <c r="S17" s="41">
        <f t="shared" si="4"/>
        <v>50</v>
      </c>
      <c r="T17" s="42">
        <f t="shared" si="0"/>
        <v>50000</v>
      </c>
      <c r="U17" s="42">
        <f t="shared" si="1"/>
        <v>721.43696546653268</v>
      </c>
      <c r="V17" s="190">
        <f t="shared" si="2"/>
        <v>100.61882363549968</v>
      </c>
      <c r="W17" s="191"/>
      <c r="X17" s="2"/>
      <c r="Y17" s="9"/>
      <c r="Z17" s="7"/>
      <c r="AA17" s="7"/>
      <c r="AB17" s="7"/>
      <c r="AC17" s="7"/>
    </row>
    <row r="18" spans="1:29" s="10" customFormat="1" ht="16.2" customHeight="1" x14ac:dyDescent="0.3">
      <c r="A18" s="7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3"/>
      <c r="M18" s="188"/>
      <c r="N18" s="3"/>
      <c r="O18" s="23">
        <f t="shared" si="3"/>
        <v>717</v>
      </c>
      <c r="P18" s="23">
        <f t="shared" si="3"/>
        <v>100000</v>
      </c>
      <c r="Q18" s="24">
        <f t="shared" si="3"/>
        <v>731.99878511165548</v>
      </c>
      <c r="R18" s="25"/>
      <c r="S18" s="26">
        <f t="shared" si="4"/>
        <v>55</v>
      </c>
      <c r="T18" s="27">
        <f t="shared" si="0"/>
        <v>55000</v>
      </c>
      <c r="U18" s="27">
        <f t="shared" si="1"/>
        <v>722.38451982267964</v>
      </c>
      <c r="V18" s="144">
        <f t="shared" si="2"/>
        <v>100.75097905476704</v>
      </c>
      <c r="W18" s="184"/>
      <c r="X18" s="2"/>
      <c r="Y18" s="9"/>
      <c r="Z18" s="7"/>
      <c r="AA18" s="7"/>
      <c r="AB18" s="7"/>
      <c r="AC18" s="7"/>
    </row>
    <row r="19" spans="1:29" s="10" customFormat="1" ht="16.2" customHeight="1" x14ac:dyDescent="0.3">
      <c r="A19" s="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3"/>
      <c r="M19" s="188"/>
      <c r="N19" s="3"/>
      <c r="O19" s="23">
        <f t="shared" si="3"/>
        <v>717</v>
      </c>
      <c r="P19" s="23">
        <f t="shared" si="3"/>
        <v>100000</v>
      </c>
      <c r="Q19" s="24">
        <f t="shared" si="3"/>
        <v>731.99878511165548</v>
      </c>
      <c r="R19" s="25"/>
      <c r="S19" s="30">
        <f t="shared" si="4"/>
        <v>60</v>
      </c>
      <c r="T19" s="31">
        <f t="shared" si="0"/>
        <v>60000</v>
      </c>
      <c r="U19" s="31">
        <f t="shared" si="1"/>
        <v>723.17605192118629</v>
      </c>
      <c r="V19" s="133">
        <f t="shared" si="2"/>
        <v>100.86137404758526</v>
      </c>
      <c r="W19" s="183"/>
      <c r="X19" s="2"/>
      <c r="Y19" s="9"/>
      <c r="Z19" s="7"/>
      <c r="AA19" s="7"/>
      <c r="AB19" s="7"/>
      <c r="AC19" s="7"/>
    </row>
    <row r="20" spans="1:29" ht="16.2" customHeight="1" thickBot="1" x14ac:dyDescent="0.35">
      <c r="A20" s="1"/>
      <c r="B20" s="2"/>
      <c r="C20" s="2"/>
      <c r="D20" s="3"/>
      <c r="E20" s="3"/>
      <c r="F20" s="3"/>
      <c r="G20" s="3"/>
      <c r="H20" s="3"/>
      <c r="I20" s="3"/>
      <c r="J20" s="3"/>
      <c r="K20" s="3"/>
      <c r="L20" s="3"/>
      <c r="M20" s="189"/>
      <c r="N20" s="3"/>
      <c r="O20" s="23">
        <f t="shared" si="3"/>
        <v>717</v>
      </c>
      <c r="P20" s="23">
        <f t="shared" si="3"/>
        <v>100000</v>
      </c>
      <c r="Q20" s="24">
        <f t="shared" si="3"/>
        <v>731.99878511165548</v>
      </c>
      <c r="R20" s="25"/>
      <c r="S20" s="26">
        <f t="shared" si="4"/>
        <v>65</v>
      </c>
      <c r="T20" s="27">
        <f t="shared" si="0"/>
        <v>65000</v>
      </c>
      <c r="U20" s="27">
        <f t="shared" si="1"/>
        <v>723.84716594126292</v>
      </c>
      <c r="V20" s="144">
        <f t="shared" si="2"/>
        <v>100.95497432932537</v>
      </c>
      <c r="W20" s="184"/>
      <c r="X20" s="2"/>
      <c r="Y20" s="5"/>
      <c r="Z20" s="1"/>
      <c r="AA20" s="1"/>
      <c r="AB20" s="1"/>
      <c r="AC20" s="1"/>
    </row>
    <row r="21" spans="1:29" ht="16.2" customHeight="1" thickTop="1" x14ac:dyDescent="0.3">
      <c r="A21" s="1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3"/>
      <c r="N21" s="3"/>
      <c r="O21" s="23">
        <f t="shared" si="3"/>
        <v>717</v>
      </c>
      <c r="P21" s="23">
        <f t="shared" si="3"/>
        <v>100000</v>
      </c>
      <c r="Q21" s="24">
        <f t="shared" si="3"/>
        <v>731.99878511165548</v>
      </c>
      <c r="R21" s="25"/>
      <c r="S21" s="30">
        <f t="shared" si="4"/>
        <v>70</v>
      </c>
      <c r="T21" s="31">
        <f t="shared" si="0"/>
        <v>70000</v>
      </c>
      <c r="U21" s="31">
        <f t="shared" si="1"/>
        <v>724.42339871500064</v>
      </c>
      <c r="V21" s="133">
        <f t="shared" si="2"/>
        <v>101.03534152231531</v>
      </c>
      <c r="W21" s="183"/>
      <c r="X21" s="2"/>
      <c r="Y21" s="5"/>
      <c r="Z21" s="1"/>
      <c r="AA21" s="1"/>
      <c r="AB21" s="1"/>
      <c r="AC21" s="1"/>
    </row>
    <row r="22" spans="1:29" ht="16.2" customHeight="1" thickBot="1" x14ac:dyDescent="0.35">
      <c r="A22" s="1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3"/>
      <c r="O22" s="23">
        <f t="shared" si="3"/>
        <v>717</v>
      </c>
      <c r="P22" s="23">
        <f t="shared" si="3"/>
        <v>100000</v>
      </c>
      <c r="Q22" s="24">
        <f t="shared" si="3"/>
        <v>731.99878511165548</v>
      </c>
      <c r="R22" s="25"/>
      <c r="S22" s="26">
        <f t="shared" si="4"/>
        <v>75</v>
      </c>
      <c r="T22" s="27">
        <f t="shared" si="0"/>
        <v>75000</v>
      </c>
      <c r="U22" s="27">
        <f t="shared" si="1"/>
        <v>724.923543073936</v>
      </c>
      <c r="V22" s="144">
        <f t="shared" si="2"/>
        <v>101.10509666303152</v>
      </c>
      <c r="W22" s="184"/>
      <c r="X22" s="2"/>
      <c r="Y22" s="5"/>
      <c r="Z22" s="1"/>
      <c r="AA22" s="1"/>
      <c r="AB22" s="1"/>
      <c r="AC22" s="1"/>
    </row>
    <row r="23" spans="1:29" ht="16.2" customHeight="1" x14ac:dyDescent="0.3">
      <c r="A23" s="1"/>
      <c r="B23" s="141" t="s">
        <v>21</v>
      </c>
      <c r="C23" s="142"/>
      <c r="D23" s="142"/>
      <c r="E23" s="142"/>
      <c r="F23" s="142"/>
      <c r="G23" s="142"/>
      <c r="H23" s="142"/>
      <c r="I23" s="142"/>
      <c r="J23" s="142"/>
      <c r="K23" s="143"/>
      <c r="L23" s="3"/>
      <c r="M23" s="3"/>
      <c r="N23" s="3"/>
      <c r="O23" s="23">
        <f t="shared" si="3"/>
        <v>717</v>
      </c>
      <c r="P23" s="23">
        <f t="shared" si="3"/>
        <v>100000</v>
      </c>
      <c r="Q23" s="24">
        <f t="shared" si="3"/>
        <v>731.99878511165548</v>
      </c>
      <c r="R23" s="25"/>
      <c r="S23" s="30">
        <f t="shared" si="4"/>
        <v>80</v>
      </c>
      <c r="T23" s="31">
        <f t="shared" si="0"/>
        <v>80000</v>
      </c>
      <c r="U23" s="31">
        <f t="shared" si="1"/>
        <v>725.3617362404741</v>
      </c>
      <c r="V23" s="133">
        <f t="shared" si="2"/>
        <v>101.16621147008007</v>
      </c>
      <c r="W23" s="183"/>
      <c r="X23" s="2"/>
      <c r="Y23" s="5"/>
      <c r="Z23" s="1"/>
      <c r="AA23" s="1"/>
      <c r="AB23" s="1"/>
      <c r="AC23" s="1"/>
    </row>
    <row r="24" spans="1:29" ht="16.2" customHeight="1" x14ac:dyDescent="0.3">
      <c r="A24" s="1"/>
      <c r="B24" s="146" t="s">
        <v>22</v>
      </c>
      <c r="C24" s="147"/>
      <c r="D24" s="147"/>
      <c r="E24" s="147"/>
      <c r="F24" s="147"/>
      <c r="G24" s="147"/>
      <c r="H24" s="148"/>
      <c r="I24" s="16" t="s">
        <v>23</v>
      </c>
      <c r="J24" s="17" t="s">
        <v>62</v>
      </c>
      <c r="K24" s="18" t="s">
        <v>15</v>
      </c>
      <c r="L24" s="3"/>
      <c r="M24" s="3"/>
      <c r="N24" s="3"/>
      <c r="O24" s="23">
        <f t="shared" si="3"/>
        <v>717</v>
      </c>
      <c r="P24" s="23">
        <f t="shared" si="3"/>
        <v>100000</v>
      </c>
      <c r="Q24" s="24">
        <f t="shared" si="3"/>
        <v>731.99878511165548</v>
      </c>
      <c r="R24" s="25"/>
      <c r="S24" s="26">
        <f t="shared" si="4"/>
        <v>85</v>
      </c>
      <c r="T24" s="27">
        <f t="shared" si="0"/>
        <v>85000</v>
      </c>
      <c r="U24" s="27">
        <f t="shared" si="1"/>
        <v>725.74881743333287</v>
      </c>
      <c r="V24" s="144">
        <f t="shared" si="2"/>
        <v>101.22019768944671</v>
      </c>
      <c r="W24" s="184"/>
      <c r="X24" s="2"/>
      <c r="Y24" s="5"/>
      <c r="Z24" s="1"/>
      <c r="AA24" s="1"/>
      <c r="AB24" s="1"/>
      <c r="AC24" s="1"/>
    </row>
    <row r="25" spans="1:29" ht="16.2" customHeight="1" x14ac:dyDescent="0.3">
      <c r="A25" s="1"/>
      <c r="B25" s="149" t="s">
        <v>24</v>
      </c>
      <c r="C25" s="150"/>
      <c r="D25" s="150"/>
      <c r="E25" s="150"/>
      <c r="F25" s="150"/>
      <c r="G25" s="150"/>
      <c r="H25" s="151"/>
      <c r="I25" s="38" t="s">
        <v>23</v>
      </c>
      <c r="J25" s="39" t="e">
        <f>J7 / 100 * J24</f>
        <v>#VALUE!</v>
      </c>
      <c r="K25" s="18" t="s">
        <v>7</v>
      </c>
      <c r="L25" s="3"/>
      <c r="M25" s="3"/>
      <c r="N25" s="3"/>
      <c r="O25" s="23">
        <f t="shared" si="3"/>
        <v>717</v>
      </c>
      <c r="P25" s="23">
        <f t="shared" si="3"/>
        <v>100000</v>
      </c>
      <c r="Q25" s="24">
        <f t="shared" si="3"/>
        <v>731.99878511165548</v>
      </c>
      <c r="R25" s="25"/>
      <c r="S25" s="30">
        <f t="shared" si="4"/>
        <v>90</v>
      </c>
      <c r="T25" s="31">
        <f t="shared" si="0"/>
        <v>90000</v>
      </c>
      <c r="U25" s="31">
        <f t="shared" si="1"/>
        <v>726.09323658875803</v>
      </c>
      <c r="V25" s="133">
        <f t="shared" si="2"/>
        <v>101.26823383385745</v>
      </c>
      <c r="W25" s="183"/>
      <c r="X25" s="2"/>
      <c r="Y25" s="5"/>
      <c r="Z25" s="1"/>
      <c r="AA25" s="1"/>
      <c r="AB25" s="1"/>
      <c r="AC25" s="1"/>
    </row>
    <row r="26" spans="1:29" ht="16.2" customHeight="1" x14ac:dyDescent="0.3">
      <c r="A26" s="1"/>
      <c r="B26" s="125" t="s">
        <v>25</v>
      </c>
      <c r="C26" s="126"/>
      <c r="D26" s="126"/>
      <c r="E26" s="126"/>
      <c r="F26" s="126"/>
      <c r="G26" s="126"/>
      <c r="H26" s="127"/>
      <c r="I26" s="131" t="s">
        <v>6</v>
      </c>
      <c r="J26" s="39" t="e">
        <f>J25*J15 / (J25+J15)</f>
        <v>#VALUE!</v>
      </c>
      <c r="K26" s="18" t="s">
        <v>7</v>
      </c>
      <c r="L26" s="3"/>
      <c r="M26" s="3"/>
      <c r="N26" s="3"/>
      <c r="O26" s="23">
        <f t="shared" ref="O26:Q27" si="5">O25</f>
        <v>717</v>
      </c>
      <c r="P26" s="23">
        <f t="shared" si="5"/>
        <v>100000</v>
      </c>
      <c r="Q26" s="24">
        <f t="shared" si="5"/>
        <v>731.99878511165548</v>
      </c>
      <c r="R26" s="25"/>
      <c r="S26" s="26">
        <f>S25+5</f>
        <v>95</v>
      </c>
      <c r="T26" s="27">
        <f t="shared" si="0"/>
        <v>95000</v>
      </c>
      <c r="U26" s="27">
        <f t="shared" si="1"/>
        <v>726.40167831137137</v>
      </c>
      <c r="V26" s="144">
        <f t="shared" si="2"/>
        <v>101.31125220521217</v>
      </c>
      <c r="W26" s="184"/>
      <c r="X26" s="2"/>
      <c r="Y26" s="5"/>
      <c r="Z26" s="1"/>
      <c r="AA26" s="1"/>
      <c r="AB26" s="1"/>
      <c r="AC26" s="1"/>
    </row>
    <row r="27" spans="1:29" ht="16.2" customHeight="1" thickBot="1" x14ac:dyDescent="0.35">
      <c r="A27" s="1"/>
      <c r="B27" s="128"/>
      <c r="C27" s="129"/>
      <c r="D27" s="129"/>
      <c r="E27" s="129"/>
      <c r="F27" s="129"/>
      <c r="G27" s="129"/>
      <c r="H27" s="130"/>
      <c r="I27" s="132"/>
      <c r="J27" s="44" t="e">
        <f>J26 / J6 * 100</f>
        <v>#VALUE!</v>
      </c>
      <c r="K27" s="22" t="s">
        <v>15</v>
      </c>
      <c r="L27" s="3"/>
      <c r="M27" s="3"/>
      <c r="N27" s="3"/>
      <c r="O27" s="23">
        <f t="shared" si="5"/>
        <v>717</v>
      </c>
      <c r="P27" s="23">
        <f t="shared" si="5"/>
        <v>100000</v>
      </c>
      <c r="Q27" s="24">
        <f t="shared" si="5"/>
        <v>731.99878511165548</v>
      </c>
      <c r="R27" s="25"/>
      <c r="S27" s="45">
        <f>S26+5</f>
        <v>100</v>
      </c>
      <c r="T27" s="46">
        <f t="shared" si="0"/>
        <v>100000</v>
      </c>
      <c r="U27" s="46">
        <f t="shared" si="1"/>
        <v>726.67949999999996</v>
      </c>
      <c r="V27" s="185">
        <f t="shared" si="2"/>
        <v>101.34999999999998</v>
      </c>
      <c r="W27" s="186"/>
      <c r="X27" s="2"/>
      <c r="Y27" s="5"/>
      <c r="Z27" s="1"/>
      <c r="AA27" s="1"/>
      <c r="AB27" s="1"/>
      <c r="AC27" s="1"/>
    </row>
    <row r="28" spans="1:29" ht="16.2" customHeight="1" thickBot="1" x14ac:dyDescent="0.35">
      <c r="A28" s="1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4"/>
      <c r="R28" s="4"/>
      <c r="S28" s="47"/>
      <c r="T28" s="47"/>
      <c r="U28" s="47"/>
      <c r="V28" s="47"/>
      <c r="W28" s="47"/>
      <c r="X28" s="2"/>
      <c r="Y28" s="5"/>
      <c r="Z28" s="1"/>
      <c r="AA28" s="1"/>
      <c r="AB28" s="1"/>
      <c r="AC28" s="1"/>
    </row>
    <row r="29" spans="1:29" ht="16.2" customHeight="1" thickBot="1" x14ac:dyDescent="0.35">
      <c r="A29" s="1"/>
      <c r="B29" s="137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 t="s">
        <v>26</v>
      </c>
      <c r="P29" s="139"/>
      <c r="Q29" s="139"/>
      <c r="R29" s="139"/>
      <c r="S29" s="139"/>
      <c r="T29" s="139"/>
      <c r="U29" s="139"/>
      <c r="V29" s="139"/>
      <c r="W29" s="140"/>
      <c r="X29" s="2"/>
      <c r="Y29" s="5"/>
      <c r="Z29" s="1"/>
      <c r="AA29" s="1"/>
      <c r="AB29" s="1"/>
      <c r="AC29" s="1"/>
    </row>
    <row r="30" spans="1:29" ht="16.2" customHeight="1" x14ac:dyDescent="0.3">
      <c r="A30" s="1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4"/>
      <c r="R30" s="4"/>
      <c r="S30" s="2"/>
      <c r="T30" s="2"/>
      <c r="U30" s="2"/>
      <c r="V30" s="2"/>
      <c r="W30" s="2"/>
      <c r="X30" s="2"/>
      <c r="Y30" s="5"/>
      <c r="Z30" s="1"/>
      <c r="AA30" s="1"/>
      <c r="AB30" s="1"/>
      <c r="AC30" s="1"/>
    </row>
    <row r="31" spans="1:29" ht="16.2" customHeight="1" x14ac:dyDescent="0.3">
      <c r="A31" s="1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  <c r="R31" s="4"/>
      <c r="S31" s="2"/>
      <c r="T31" s="2"/>
      <c r="U31" s="2"/>
      <c r="V31" s="2"/>
      <c r="W31" s="2"/>
      <c r="X31" s="2"/>
      <c r="Y31" s="5"/>
      <c r="Z31" s="1"/>
      <c r="AA31" s="1"/>
      <c r="AB31" s="1"/>
      <c r="AC31" s="1"/>
    </row>
    <row r="32" spans="1:29" ht="16.2" customHeight="1" x14ac:dyDescent="0.3">
      <c r="A32" s="1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  <c r="R32" s="4"/>
      <c r="S32" s="2"/>
      <c r="T32" s="2"/>
      <c r="U32" s="2"/>
      <c r="V32" s="2"/>
      <c r="W32" s="2"/>
      <c r="X32" s="2"/>
      <c r="Y32" s="5"/>
      <c r="Z32" s="1"/>
      <c r="AA32" s="1"/>
      <c r="AB32" s="1"/>
      <c r="AC32" s="1"/>
    </row>
    <row r="33" spans="1:29" ht="16.2" customHeight="1" x14ac:dyDescent="0.3">
      <c r="A33" s="1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  <c r="R33" s="4"/>
      <c r="S33" s="2"/>
      <c r="T33" s="2"/>
      <c r="U33" s="2"/>
      <c r="V33" s="2"/>
      <c r="W33" s="2"/>
      <c r="X33" s="2"/>
      <c r="Y33" s="5"/>
      <c r="Z33" s="1"/>
      <c r="AA33" s="1"/>
      <c r="AB33" s="1"/>
      <c r="AC33" s="1"/>
    </row>
    <row r="34" spans="1:29" ht="16.2" customHeight="1" x14ac:dyDescent="0.3">
      <c r="A34" s="1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  <c r="R34" s="4"/>
      <c r="S34" s="2"/>
      <c r="T34" s="2"/>
      <c r="U34" s="2"/>
      <c r="V34" s="2"/>
      <c r="W34" s="2"/>
      <c r="X34" s="2"/>
      <c r="Y34" s="5"/>
      <c r="Z34" s="1"/>
      <c r="AA34" s="1"/>
      <c r="AB34" s="1"/>
      <c r="AC34" s="1"/>
    </row>
    <row r="35" spans="1:29" ht="16.2" customHeight="1" x14ac:dyDescent="0.3">
      <c r="A35" s="1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4"/>
      <c r="R35" s="4"/>
      <c r="S35" s="2"/>
      <c r="T35" s="2"/>
      <c r="U35" s="2"/>
      <c r="V35" s="2"/>
      <c r="W35" s="2"/>
      <c r="X35" s="2"/>
      <c r="Y35" s="5"/>
      <c r="Z35" s="1"/>
      <c r="AA35" s="1"/>
      <c r="AB35" s="1"/>
      <c r="AC35" s="1"/>
    </row>
    <row r="36" spans="1:29" ht="16.2" customHeight="1" x14ac:dyDescent="0.3">
      <c r="A36" s="1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  <c r="R36" s="4"/>
      <c r="S36" s="2"/>
      <c r="T36" s="2"/>
      <c r="U36" s="2"/>
      <c r="V36" s="2"/>
      <c r="W36" s="2"/>
      <c r="X36" s="2"/>
      <c r="Y36" s="5"/>
      <c r="Z36" s="1"/>
      <c r="AA36" s="1"/>
      <c r="AB36" s="1"/>
      <c r="AC36" s="1"/>
    </row>
    <row r="37" spans="1:29" ht="16.2" customHeight="1" x14ac:dyDescent="0.3">
      <c r="A37" s="1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"/>
      <c r="R37" s="4"/>
      <c r="S37" s="2"/>
      <c r="T37" s="2"/>
      <c r="U37" s="2"/>
      <c r="V37" s="2"/>
      <c r="W37" s="2"/>
      <c r="X37" s="2"/>
      <c r="Y37" s="5"/>
      <c r="Z37" s="1"/>
      <c r="AA37" s="1"/>
      <c r="AB37" s="1"/>
      <c r="AC37" s="1"/>
    </row>
    <row r="38" spans="1:29" ht="16.2" customHeight="1" x14ac:dyDescent="0.3">
      <c r="A38" s="1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4"/>
      <c r="R38" s="4"/>
      <c r="S38" s="2"/>
      <c r="T38" s="2"/>
      <c r="U38" s="2"/>
      <c r="V38" s="2"/>
      <c r="W38" s="2"/>
      <c r="X38" s="2"/>
      <c r="Y38" s="5"/>
      <c r="Z38" s="1"/>
      <c r="AA38" s="1"/>
      <c r="AB38" s="1"/>
      <c r="AC38" s="1"/>
    </row>
    <row r="39" spans="1:29" ht="16.2" customHeight="1" x14ac:dyDescent="0.3">
      <c r="A39" s="1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/>
      <c r="R39" s="4"/>
      <c r="S39" s="2"/>
      <c r="T39" s="2"/>
      <c r="U39" s="2"/>
      <c r="V39" s="2"/>
      <c r="W39" s="2"/>
      <c r="X39" s="2"/>
      <c r="Y39" s="5"/>
      <c r="Z39" s="1"/>
      <c r="AA39" s="1"/>
      <c r="AB39" s="1"/>
      <c r="AC39" s="1"/>
    </row>
    <row r="40" spans="1:29" ht="16.2" customHeight="1" x14ac:dyDescent="0.3">
      <c r="A40" s="1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  <c r="R40" s="4"/>
      <c r="S40" s="2"/>
      <c r="T40" s="2"/>
      <c r="U40" s="2"/>
      <c r="V40" s="2"/>
      <c r="W40" s="2"/>
      <c r="X40" s="2"/>
      <c r="Y40" s="5"/>
      <c r="Z40" s="1"/>
      <c r="AA40" s="1"/>
      <c r="AB40" s="1"/>
      <c r="AC40" s="1"/>
    </row>
    <row r="41" spans="1:29" ht="16.2" customHeight="1" x14ac:dyDescent="0.3">
      <c r="A41" s="1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"/>
      <c r="R41" s="4"/>
      <c r="S41" s="2"/>
      <c r="T41" s="2"/>
      <c r="U41" s="2"/>
      <c r="V41" s="2"/>
      <c r="W41" s="2"/>
      <c r="X41" s="2"/>
      <c r="Y41" s="5"/>
      <c r="Z41" s="1"/>
      <c r="AA41" s="1"/>
      <c r="AB41" s="1"/>
      <c r="AC41" s="1"/>
    </row>
    <row r="42" spans="1:29" ht="16.2" customHeight="1" x14ac:dyDescent="0.3">
      <c r="A42" s="1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"/>
      <c r="R42" s="4"/>
      <c r="S42" s="2"/>
      <c r="T42" s="2"/>
      <c r="U42" s="2"/>
      <c r="V42" s="2"/>
      <c r="W42" s="2"/>
      <c r="X42" s="2"/>
      <c r="Y42" s="5"/>
      <c r="Z42" s="1"/>
      <c r="AA42" s="1"/>
      <c r="AB42" s="1"/>
      <c r="AC42" s="1"/>
    </row>
    <row r="43" spans="1:29" ht="16.2" customHeight="1" x14ac:dyDescent="0.3">
      <c r="A43" s="1"/>
      <c r="B43" s="2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4"/>
      <c r="S43" s="2"/>
      <c r="T43" s="2"/>
      <c r="U43" s="2"/>
      <c r="V43" s="2"/>
      <c r="W43" s="2"/>
      <c r="X43" s="2"/>
      <c r="Y43" s="5"/>
      <c r="Z43" s="1"/>
      <c r="AA43" s="1"/>
      <c r="AB43" s="1"/>
      <c r="AC43" s="1"/>
    </row>
    <row r="44" spans="1:29" ht="16.2" customHeight="1" x14ac:dyDescent="0.3">
      <c r="A44" s="1"/>
      <c r="B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4"/>
      <c r="S44" s="2"/>
      <c r="T44" s="2"/>
      <c r="U44" s="2"/>
      <c r="V44" s="2"/>
      <c r="W44" s="2"/>
      <c r="X44" s="2"/>
      <c r="Y44" s="5"/>
      <c r="Z44" s="1"/>
      <c r="AA44" s="1"/>
      <c r="AB44" s="1"/>
      <c r="AC44" s="1"/>
    </row>
    <row r="45" spans="1:29" ht="16.2" customHeight="1" x14ac:dyDescent="0.3">
      <c r="A45" s="1"/>
      <c r="B45" s="2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  <c r="R45" s="4"/>
      <c r="S45" s="2"/>
      <c r="T45" s="2"/>
      <c r="U45" s="2"/>
      <c r="V45" s="2"/>
      <c r="W45" s="2"/>
      <c r="X45" s="2"/>
      <c r="Y45" s="5"/>
      <c r="Z45" s="1"/>
      <c r="AA45" s="1"/>
      <c r="AB45" s="1"/>
      <c r="AC45" s="1"/>
    </row>
    <row r="46" spans="1:29" ht="16.2" customHeight="1" x14ac:dyDescent="0.3">
      <c r="A46" s="1"/>
      <c r="B46" s="2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4"/>
      <c r="S46" s="2"/>
      <c r="T46" s="2"/>
      <c r="U46" s="2"/>
      <c r="V46" s="2"/>
      <c r="W46" s="2"/>
      <c r="X46" s="2"/>
      <c r="Y46" s="5"/>
      <c r="Z46" s="1"/>
      <c r="AA46" s="1"/>
      <c r="AB46" s="1"/>
      <c r="AC46" s="1"/>
    </row>
    <row r="47" spans="1:29" ht="16.2" customHeight="1" x14ac:dyDescent="0.3"/>
    <row r="48" spans="1:29" ht="16.2" customHeight="1" x14ac:dyDescent="0.3"/>
    <row r="49" ht="16.2" customHeight="1" x14ac:dyDescent="0.3"/>
    <row r="50" ht="16.2" customHeight="1" x14ac:dyDescent="0.3"/>
    <row r="51" ht="16.2" customHeight="1" x14ac:dyDescent="0.3"/>
    <row r="52" ht="16.2" customHeight="1" x14ac:dyDescent="0.3"/>
    <row r="53" ht="16.2" customHeight="1" x14ac:dyDescent="0.3"/>
    <row r="54" ht="16.2" customHeight="1" x14ac:dyDescent="0.3"/>
    <row r="55" ht="16.2" customHeight="1" x14ac:dyDescent="0.3"/>
    <row r="56" ht="16.2" customHeight="1" x14ac:dyDescent="0.3"/>
    <row r="57" ht="16.2" customHeight="1" x14ac:dyDescent="0.3"/>
    <row r="58" ht="16.2" customHeight="1" x14ac:dyDescent="0.3"/>
    <row r="59" ht="16.2" customHeight="1" x14ac:dyDescent="0.3"/>
    <row r="60" ht="16.2" customHeight="1" x14ac:dyDescent="0.3"/>
    <row r="61" ht="16.2" customHeight="1" x14ac:dyDescent="0.3"/>
    <row r="62" ht="16.2" customHeight="1" x14ac:dyDescent="0.3"/>
    <row r="63" ht="16.2" customHeight="1" x14ac:dyDescent="0.3"/>
    <row r="64" ht="16.2" customHeight="1" x14ac:dyDescent="0.3"/>
    <row r="65" ht="16.2" customHeight="1" x14ac:dyDescent="0.3"/>
    <row r="66" ht="16.2" customHeight="1" x14ac:dyDescent="0.3"/>
    <row r="67" ht="16.2" customHeight="1" x14ac:dyDescent="0.3"/>
    <row r="68" ht="16.2" customHeight="1" x14ac:dyDescent="0.3"/>
    <row r="69" ht="16.2" customHeight="1" x14ac:dyDescent="0.3"/>
    <row r="70" ht="16.2" customHeight="1" x14ac:dyDescent="0.3"/>
    <row r="71" ht="16.2" customHeight="1" x14ac:dyDescent="0.3"/>
    <row r="72" ht="16.2" customHeight="1" x14ac:dyDescent="0.3"/>
    <row r="73" ht="16.2" customHeight="1" x14ac:dyDescent="0.3"/>
    <row r="74" ht="16.2" customHeight="1" x14ac:dyDescent="0.3"/>
    <row r="75" ht="16.2" customHeight="1" x14ac:dyDescent="0.3"/>
    <row r="76" ht="16.2" customHeight="1" x14ac:dyDescent="0.3"/>
    <row r="77" ht="16.2" customHeight="1" x14ac:dyDescent="0.3"/>
    <row r="78" ht="16.2" customHeight="1" x14ac:dyDescent="0.3"/>
    <row r="79" ht="16.2" customHeight="1" x14ac:dyDescent="0.3"/>
    <row r="80" ht="16.2" customHeight="1" x14ac:dyDescent="0.3"/>
    <row r="81" ht="16.2" customHeight="1" x14ac:dyDescent="0.3"/>
    <row r="82" ht="16.2" customHeight="1" x14ac:dyDescent="0.3"/>
    <row r="83" ht="16.2" customHeight="1" x14ac:dyDescent="0.3"/>
    <row r="84" ht="16.2" customHeight="1" x14ac:dyDescent="0.3"/>
    <row r="85" ht="16.2" customHeight="1" x14ac:dyDescent="0.3"/>
  </sheetData>
  <sheetProtection algorithmName="SHA-512" hashValue="dg22dcg78O99RqFHe/CBxCmcTM/c6jL4D9IZnFBnMVYjeCvCxOZ7liOoiJlwpEmN37Wz24hzD1AuckzcNkztiw==" saltValue="bIqZgzm3/Hn9Zt7dO66Kfw==" spinCount="100000" sheet="1" formatCells="0" selectLockedCells="1"/>
  <mergeCells count="45">
    <mergeCell ref="B2:Q3"/>
    <mergeCell ref="S2:W2"/>
    <mergeCell ref="S3:S7"/>
    <mergeCell ref="T3:W3"/>
    <mergeCell ref="T4:T7"/>
    <mergeCell ref="U4:W4"/>
    <mergeCell ref="U5:U7"/>
    <mergeCell ref="V5:W5"/>
    <mergeCell ref="B6:H6"/>
    <mergeCell ref="O6:O7"/>
    <mergeCell ref="B14:H14"/>
    <mergeCell ref="V14:W14"/>
    <mergeCell ref="P6:P7"/>
    <mergeCell ref="Q6:Q7"/>
    <mergeCell ref="V6:W7"/>
    <mergeCell ref="B7:H7"/>
    <mergeCell ref="B8:H8"/>
    <mergeCell ref="V8:W8"/>
    <mergeCell ref="V9:W9"/>
    <mergeCell ref="V10:W10"/>
    <mergeCell ref="V11:W11"/>
    <mergeCell ref="V12:W12"/>
    <mergeCell ref="V13:W13"/>
    <mergeCell ref="B15:H15"/>
    <mergeCell ref="V15:W15"/>
    <mergeCell ref="V16:W16"/>
    <mergeCell ref="M17:M20"/>
    <mergeCell ref="V17:W17"/>
    <mergeCell ref="V18:W18"/>
    <mergeCell ref="V19:W19"/>
    <mergeCell ref="V20:W20"/>
    <mergeCell ref="V21:W21"/>
    <mergeCell ref="V22:W22"/>
    <mergeCell ref="B23:K23"/>
    <mergeCell ref="V23:W23"/>
    <mergeCell ref="B24:H24"/>
    <mergeCell ref="V24:W24"/>
    <mergeCell ref="B29:N29"/>
    <mergeCell ref="O29:W29"/>
    <mergeCell ref="B25:H25"/>
    <mergeCell ref="V25:W25"/>
    <mergeCell ref="B26:H27"/>
    <mergeCell ref="I26:I27"/>
    <mergeCell ref="V26:W26"/>
    <mergeCell ref="V27:W27"/>
  </mergeCells>
  <conditionalFormatting sqref="J15">
    <cfRule type="cellIs" dxfId="3" priority="4" operator="lessThan">
      <formula>0</formula>
    </cfRule>
  </conditionalFormatting>
  <conditionalFormatting sqref="M17:M20">
    <cfRule type="containsText" dxfId="2" priority="3" operator="containsText" text="ALARM">
      <formula>NOT(ISERROR(SEARCH("ALARM",M17)))</formula>
    </cfRule>
  </conditionalFormatting>
  <conditionalFormatting sqref="V8:W27">
    <cfRule type="cellIs" dxfId="1" priority="1" operator="between">
      <formula>99</formula>
      <formula>101</formula>
    </cfRule>
    <cfRule type="cellIs" dxfId="0" priority="2" operator="between">
      <formula>100-$J$8</formula>
      <formula>100+$J$8</formula>
    </cfRule>
  </conditionalFormatting>
  <pageMargins left="0.7" right="0.7" top="0.75" bottom="0.75" header="0.3" footer="0.3"/>
  <pageSetup scale="47" orientation="landscape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zoomScaleNormal="100" workbookViewId="0">
      <selection activeCell="J6" sqref="J6"/>
    </sheetView>
  </sheetViews>
  <sheetFormatPr defaultRowHeight="15.6" x14ac:dyDescent="0.3"/>
  <cols>
    <col min="1" max="1" width="2" style="77" customWidth="1"/>
    <col min="2" max="3" width="8.33203125" style="48" customWidth="1"/>
    <col min="4" max="9" width="8.33203125" style="49" customWidth="1"/>
    <col min="10" max="10" width="17.109375" style="49" customWidth="1"/>
    <col min="11" max="17" width="8.33203125" style="49" customWidth="1"/>
    <col min="18" max="18" width="8.33203125" style="50" customWidth="1"/>
    <col min="19" max="19" width="1.88671875" style="50" customWidth="1"/>
    <col min="20" max="22" width="9.77734375" style="48" customWidth="1"/>
    <col min="23" max="23" width="10.77734375" style="48" customWidth="1"/>
    <col min="24" max="24" width="9.44140625" style="48" customWidth="1"/>
    <col min="25" max="25" width="10.77734375" style="48" customWidth="1"/>
    <col min="26" max="26" width="10.77734375" style="51" customWidth="1"/>
    <col min="27" max="30" width="10.77734375" style="6" customWidth="1"/>
    <col min="31" max="16384" width="8.88671875" style="6"/>
  </cols>
  <sheetData>
    <row r="1" spans="1:26" ht="16.2" customHeight="1" thickBot="1" x14ac:dyDescent="0.35">
      <c r="A1" s="43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2"/>
      <c r="U1" s="2"/>
      <c r="V1" s="2"/>
      <c r="W1" s="2"/>
      <c r="X1" s="2"/>
      <c r="Y1" s="2"/>
      <c r="Z1" s="5"/>
    </row>
    <row r="2" spans="1:26" s="10" customFormat="1" ht="16.2" customHeight="1" thickTop="1" x14ac:dyDescent="0.3">
      <c r="A2" s="11"/>
      <c r="B2" s="172" t="s">
        <v>27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4"/>
      <c r="T2" s="173" t="s">
        <v>1</v>
      </c>
      <c r="U2" s="174"/>
      <c r="V2" s="174"/>
      <c r="W2" s="174"/>
      <c r="X2" s="175"/>
      <c r="Y2" s="8"/>
      <c r="Z2" s="9"/>
    </row>
    <row r="3" spans="1:26" s="10" customFormat="1" ht="16.2" customHeight="1" x14ac:dyDescent="0.3">
      <c r="A3" s="1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4"/>
      <c r="T3" s="52"/>
      <c r="U3" s="176" t="s">
        <v>2</v>
      </c>
      <c r="V3" s="177"/>
      <c r="W3" s="177"/>
      <c r="X3" s="178"/>
      <c r="Y3" s="8"/>
      <c r="Z3" s="9"/>
    </row>
    <row r="4" spans="1:26" ht="16.2" customHeight="1" x14ac:dyDescent="0.3">
      <c r="A4" s="43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4"/>
      <c r="T4" s="53"/>
      <c r="U4" s="54"/>
      <c r="V4" s="176" t="s">
        <v>3</v>
      </c>
      <c r="W4" s="177"/>
      <c r="X4" s="178"/>
      <c r="Y4" s="2"/>
      <c r="Z4" s="5"/>
    </row>
    <row r="5" spans="1:26" s="10" customFormat="1" ht="16.2" customHeight="1" thickBo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3"/>
      <c r="M5" s="3"/>
      <c r="N5" s="3"/>
      <c r="O5" s="3"/>
      <c r="P5" s="3"/>
      <c r="Q5" s="3"/>
      <c r="R5" s="4"/>
      <c r="S5" s="4"/>
      <c r="T5" s="53"/>
      <c r="U5" s="54"/>
      <c r="V5" s="55"/>
      <c r="W5" s="176" t="s">
        <v>4</v>
      </c>
      <c r="X5" s="178"/>
      <c r="Y5" s="2"/>
      <c r="Z5" s="9"/>
    </row>
    <row r="6" spans="1:26" s="10" customFormat="1" ht="16.2" customHeight="1" x14ac:dyDescent="0.3">
      <c r="A6" s="11"/>
      <c r="B6" s="179" t="s">
        <v>5</v>
      </c>
      <c r="C6" s="180"/>
      <c r="D6" s="180"/>
      <c r="E6" s="180"/>
      <c r="F6" s="180"/>
      <c r="G6" s="180"/>
      <c r="H6" s="181"/>
      <c r="I6" s="12" t="s">
        <v>6</v>
      </c>
      <c r="J6" s="13">
        <v>717</v>
      </c>
      <c r="K6" s="14" t="s">
        <v>7</v>
      </c>
      <c r="L6" s="3"/>
      <c r="M6" s="3"/>
      <c r="N6" s="3"/>
      <c r="O6" s="182" t="s">
        <v>8</v>
      </c>
      <c r="P6" s="182" t="s">
        <v>9</v>
      </c>
      <c r="Q6" s="182" t="s">
        <v>28</v>
      </c>
      <c r="R6" s="182" t="s">
        <v>10</v>
      </c>
      <c r="S6" s="56"/>
      <c r="T6" s="57"/>
      <c r="U6" s="58"/>
      <c r="V6" s="58"/>
      <c r="W6" s="163"/>
      <c r="X6" s="164"/>
      <c r="Y6" s="2"/>
      <c r="Z6" s="9"/>
    </row>
    <row r="7" spans="1:26" s="10" customFormat="1" ht="16.2" customHeight="1" thickBot="1" x14ac:dyDescent="0.35">
      <c r="A7" s="11"/>
      <c r="B7" s="146" t="s">
        <v>11</v>
      </c>
      <c r="C7" s="147"/>
      <c r="D7" s="147"/>
      <c r="E7" s="147"/>
      <c r="F7" s="147"/>
      <c r="G7" s="147"/>
      <c r="H7" s="148"/>
      <c r="I7" s="16" t="s">
        <v>12</v>
      </c>
      <c r="J7" s="17">
        <v>70</v>
      </c>
      <c r="K7" s="18" t="s">
        <v>7</v>
      </c>
      <c r="L7" s="3"/>
      <c r="M7" s="3"/>
      <c r="N7" s="3"/>
      <c r="O7" s="182"/>
      <c r="P7" s="182"/>
      <c r="Q7" s="182"/>
      <c r="R7" s="182"/>
      <c r="S7" s="56"/>
      <c r="T7" s="57"/>
      <c r="U7" s="58"/>
      <c r="V7" s="58"/>
      <c r="W7" s="165"/>
      <c r="X7" s="166"/>
      <c r="Y7" s="2"/>
      <c r="Z7" s="9"/>
    </row>
    <row r="8" spans="1:26" ht="16.2" customHeight="1" thickBot="1" x14ac:dyDescent="0.35">
      <c r="A8" s="43"/>
      <c r="B8" s="167" t="s">
        <v>13</v>
      </c>
      <c r="C8" s="168"/>
      <c r="D8" s="168"/>
      <c r="E8" s="168"/>
      <c r="F8" s="168"/>
      <c r="G8" s="168"/>
      <c r="H8" s="169"/>
      <c r="I8" s="20" t="s">
        <v>14</v>
      </c>
      <c r="J8" s="21">
        <v>2.5</v>
      </c>
      <c r="K8" s="22" t="s">
        <v>15</v>
      </c>
      <c r="L8" s="3"/>
      <c r="M8" s="3"/>
      <c r="N8" s="3"/>
      <c r="O8" s="59">
        <f>J6</f>
        <v>717</v>
      </c>
      <c r="P8" s="59">
        <f>J7</f>
        <v>70</v>
      </c>
      <c r="Q8" s="60">
        <f>J19</f>
        <v>967.19640041261368</v>
      </c>
      <c r="R8" s="61">
        <f>J20</f>
        <v>2521.7786516776632</v>
      </c>
      <c r="S8" s="62"/>
      <c r="T8" s="63">
        <v>0</v>
      </c>
      <c r="U8" s="64">
        <f t="shared" ref="U8:U28" si="0">P8/100*T8</f>
        <v>0</v>
      </c>
      <c r="V8" s="64">
        <f>((U8+Q8)*R8) / (U8+Q8+R8)</f>
        <v>699.07499999999993</v>
      </c>
      <c r="W8" s="170">
        <f t="shared" ref="W8:W28" si="1">V8 / O8 * 100</f>
        <v>97.499999999999986</v>
      </c>
      <c r="X8" s="171"/>
      <c r="Y8" s="2"/>
      <c r="Z8" s="5"/>
    </row>
    <row r="9" spans="1:26" s="10" customFormat="1" ht="16.2" customHeight="1" x14ac:dyDescent="0.3">
      <c r="A9" s="11"/>
      <c r="B9" s="28"/>
      <c r="C9" s="28"/>
      <c r="D9" s="29"/>
      <c r="E9" s="29"/>
      <c r="F9" s="29"/>
      <c r="G9" s="29"/>
      <c r="H9" s="29"/>
      <c r="I9" s="29"/>
      <c r="J9" s="29"/>
      <c r="K9" s="29"/>
      <c r="L9" s="3"/>
      <c r="M9" s="3"/>
      <c r="N9" s="3"/>
      <c r="O9" s="59">
        <f>O8</f>
        <v>717</v>
      </c>
      <c r="P9" s="59">
        <f>P8</f>
        <v>70</v>
      </c>
      <c r="Q9" s="60">
        <f>Q8</f>
        <v>967.19640041261368</v>
      </c>
      <c r="R9" s="61">
        <f>R8</f>
        <v>2521.7786516776632</v>
      </c>
      <c r="S9" s="62"/>
      <c r="T9" s="65">
        <f>T8+5</f>
        <v>5</v>
      </c>
      <c r="U9" s="66">
        <f t="shared" si="0"/>
        <v>3.5</v>
      </c>
      <c r="V9" s="66">
        <f t="shared" ref="V9:V28" si="2">((U9+Q9)*R9) / (U9+Q9+R9)</f>
        <v>700.90163088088582</v>
      </c>
      <c r="W9" s="133">
        <f t="shared" si="1"/>
        <v>97.754760234433164</v>
      </c>
      <c r="X9" s="134"/>
      <c r="Y9" s="2"/>
      <c r="Z9" s="9"/>
    </row>
    <row r="10" spans="1:26" s="10" customFormat="1" ht="16.2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3"/>
      <c r="M10" s="3"/>
      <c r="N10" s="3"/>
      <c r="O10" s="59">
        <f t="shared" ref="O10:R25" si="3">O9</f>
        <v>717</v>
      </c>
      <c r="P10" s="59">
        <f t="shared" si="3"/>
        <v>70</v>
      </c>
      <c r="Q10" s="60">
        <f t="shared" si="3"/>
        <v>967.19640041261368</v>
      </c>
      <c r="R10" s="61">
        <f t="shared" si="3"/>
        <v>2521.7786516776632</v>
      </c>
      <c r="S10" s="62"/>
      <c r="T10" s="67">
        <f t="shared" ref="T10:T25" si="4">T9+5</f>
        <v>10</v>
      </c>
      <c r="U10" s="68">
        <f t="shared" si="0"/>
        <v>7</v>
      </c>
      <c r="V10" s="68">
        <f t="shared" si="2"/>
        <v>702.72460429397654</v>
      </c>
      <c r="W10" s="144">
        <f t="shared" si="1"/>
        <v>98.009010361781947</v>
      </c>
      <c r="X10" s="145"/>
      <c r="Y10" s="2"/>
      <c r="Z10" s="9"/>
    </row>
    <row r="11" spans="1:26" ht="16.2" customHeight="1" x14ac:dyDescent="0.3">
      <c r="A11" s="43"/>
      <c r="B11" s="155" t="s">
        <v>29</v>
      </c>
      <c r="C11" s="156"/>
      <c r="D11" s="156"/>
      <c r="E11" s="156"/>
      <c r="F11" s="156"/>
      <c r="G11" s="156"/>
      <c r="H11" s="157"/>
      <c r="I11" s="59" t="s">
        <v>30</v>
      </c>
      <c r="J11" s="69">
        <f>J8/100</f>
        <v>2.5000000000000001E-2</v>
      </c>
      <c r="K11" s="59" t="s">
        <v>31</v>
      </c>
      <c r="L11" s="3"/>
      <c r="M11" s="3"/>
      <c r="N11" s="3"/>
      <c r="O11" s="59">
        <f t="shared" si="3"/>
        <v>717</v>
      </c>
      <c r="P11" s="59">
        <f t="shared" si="3"/>
        <v>70</v>
      </c>
      <c r="Q11" s="60">
        <f t="shared" si="3"/>
        <v>967.19640041261368</v>
      </c>
      <c r="R11" s="61">
        <f t="shared" si="3"/>
        <v>2521.7786516776632</v>
      </c>
      <c r="S11" s="62"/>
      <c r="T11" s="65">
        <f t="shared" si="4"/>
        <v>15</v>
      </c>
      <c r="U11" s="66">
        <f t="shared" si="0"/>
        <v>10.5</v>
      </c>
      <c r="V11" s="66">
        <f t="shared" si="2"/>
        <v>704.54393121332112</v>
      </c>
      <c r="W11" s="133">
        <f t="shared" si="1"/>
        <v>98.262751912597096</v>
      </c>
      <c r="X11" s="134"/>
      <c r="Y11" s="2"/>
      <c r="Z11" s="5"/>
    </row>
    <row r="12" spans="1:26" ht="16.2" customHeight="1" x14ac:dyDescent="0.3">
      <c r="A12" s="43"/>
      <c r="B12" s="155" t="s">
        <v>32</v>
      </c>
      <c r="C12" s="156"/>
      <c r="D12" s="156"/>
      <c r="E12" s="156"/>
      <c r="F12" s="156"/>
      <c r="G12" s="156"/>
      <c r="H12" s="157"/>
      <c r="I12" s="59" t="s">
        <v>33</v>
      </c>
      <c r="J12" s="69">
        <f>1/((1-J11)*J6)</f>
        <v>1.4304616815077067E-3</v>
      </c>
      <c r="K12" s="59" t="s">
        <v>31</v>
      </c>
      <c r="L12" s="3"/>
      <c r="M12" s="3"/>
      <c r="N12" s="3"/>
      <c r="O12" s="59">
        <f t="shared" si="3"/>
        <v>717</v>
      </c>
      <c r="P12" s="59">
        <f t="shared" si="3"/>
        <v>70</v>
      </c>
      <c r="Q12" s="60">
        <f t="shared" si="3"/>
        <v>967.19640041261368</v>
      </c>
      <c r="R12" s="61">
        <f t="shared" si="3"/>
        <v>2521.7786516776632</v>
      </c>
      <c r="S12" s="62"/>
      <c r="T12" s="67">
        <f t="shared" si="4"/>
        <v>20</v>
      </c>
      <c r="U12" s="68">
        <f t="shared" si="0"/>
        <v>14</v>
      </c>
      <c r="V12" s="68">
        <f t="shared" si="2"/>
        <v>706.35962256911023</v>
      </c>
      <c r="W12" s="144">
        <f t="shared" si="1"/>
        <v>98.51598641131244</v>
      </c>
      <c r="X12" s="145"/>
      <c r="Y12" s="2"/>
      <c r="Z12" s="5"/>
    </row>
    <row r="13" spans="1:26" ht="16.2" customHeight="1" x14ac:dyDescent="0.3">
      <c r="A13" s="43"/>
      <c r="B13" s="155" t="s">
        <v>34</v>
      </c>
      <c r="C13" s="156"/>
      <c r="D13" s="156"/>
      <c r="E13" s="156"/>
      <c r="F13" s="156"/>
      <c r="G13" s="156"/>
      <c r="H13" s="157"/>
      <c r="I13" s="59" t="s">
        <v>35</v>
      </c>
      <c r="J13" s="69">
        <f>1/((1+J11)*J6)</f>
        <v>1.3606830628975746E-3</v>
      </c>
      <c r="K13" s="59" t="s">
        <v>31</v>
      </c>
      <c r="L13" s="3"/>
      <c r="M13" s="3"/>
      <c r="N13" s="3"/>
      <c r="O13" s="59">
        <f t="shared" si="3"/>
        <v>717</v>
      </c>
      <c r="P13" s="59">
        <f t="shared" si="3"/>
        <v>70</v>
      </c>
      <c r="Q13" s="60">
        <f t="shared" si="3"/>
        <v>967.19640041261368</v>
      </c>
      <c r="R13" s="61">
        <f t="shared" si="3"/>
        <v>2521.7786516776632</v>
      </c>
      <c r="S13" s="62"/>
      <c r="T13" s="65">
        <f t="shared" si="4"/>
        <v>25</v>
      </c>
      <c r="U13" s="66">
        <f t="shared" si="0"/>
        <v>17.5</v>
      </c>
      <c r="V13" s="66">
        <f t="shared" si="2"/>
        <v>708.17168924789416</v>
      </c>
      <c r="W13" s="133">
        <f t="shared" si="1"/>
        <v>98.768715376275338</v>
      </c>
      <c r="X13" s="134"/>
      <c r="Y13" s="2"/>
      <c r="Z13" s="5"/>
    </row>
    <row r="14" spans="1:26" s="10" customFormat="1" ht="16.2" customHeight="1" x14ac:dyDescent="0.3">
      <c r="A14" s="11"/>
      <c r="B14" s="155" t="s">
        <v>36</v>
      </c>
      <c r="C14" s="156"/>
      <c r="D14" s="156"/>
      <c r="E14" s="156"/>
      <c r="F14" s="156"/>
      <c r="G14" s="156"/>
      <c r="H14" s="157"/>
      <c r="I14" s="59" t="s">
        <v>37</v>
      </c>
      <c r="J14" s="70">
        <f>J7 / (J13-J12)</f>
        <v>-1003172.625</v>
      </c>
      <c r="K14" s="59" t="s">
        <v>31</v>
      </c>
      <c r="L14" s="3"/>
      <c r="M14" s="3"/>
      <c r="N14" s="3"/>
      <c r="O14" s="59">
        <f t="shared" si="3"/>
        <v>717</v>
      </c>
      <c r="P14" s="59">
        <f t="shared" si="3"/>
        <v>70</v>
      </c>
      <c r="Q14" s="60">
        <f t="shared" si="3"/>
        <v>967.19640041261368</v>
      </c>
      <c r="R14" s="61">
        <f t="shared" si="3"/>
        <v>2521.7786516776632</v>
      </c>
      <c r="S14" s="62"/>
      <c r="T14" s="67">
        <f t="shared" si="4"/>
        <v>30</v>
      </c>
      <c r="U14" s="68">
        <f t="shared" si="0"/>
        <v>21</v>
      </c>
      <c r="V14" s="68">
        <f t="shared" si="2"/>
        <v>709.98014209280086</v>
      </c>
      <c r="W14" s="144">
        <f t="shared" si="1"/>
        <v>99.020940319776969</v>
      </c>
      <c r="X14" s="145"/>
      <c r="Y14" s="2"/>
      <c r="Z14" s="9"/>
    </row>
    <row r="15" spans="1:26" ht="16.2" customHeight="1" x14ac:dyDescent="0.3">
      <c r="A15" s="43"/>
      <c r="B15" s="2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9">
        <f t="shared" si="3"/>
        <v>717</v>
      </c>
      <c r="P15" s="59">
        <f t="shared" si="3"/>
        <v>70</v>
      </c>
      <c r="Q15" s="60">
        <f t="shared" si="3"/>
        <v>967.19640041261368</v>
      </c>
      <c r="R15" s="61">
        <f t="shared" si="3"/>
        <v>2521.7786516776632</v>
      </c>
      <c r="S15" s="62"/>
      <c r="T15" s="65">
        <f t="shared" si="4"/>
        <v>35</v>
      </c>
      <c r="U15" s="66">
        <f t="shared" si="0"/>
        <v>24.5</v>
      </c>
      <c r="V15" s="66">
        <f t="shared" si="2"/>
        <v>711.78499190375214</v>
      </c>
      <c r="W15" s="133">
        <f t="shared" si="1"/>
        <v>99.272662748082581</v>
      </c>
      <c r="X15" s="134"/>
      <c r="Y15" s="2"/>
      <c r="Z15" s="5"/>
    </row>
    <row r="16" spans="1:26" s="10" customFormat="1" ht="16.2" customHeight="1" thickBot="1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3"/>
      <c r="M16" s="3"/>
      <c r="N16" s="3"/>
      <c r="O16" s="59">
        <f t="shared" si="3"/>
        <v>717</v>
      </c>
      <c r="P16" s="59">
        <f t="shared" si="3"/>
        <v>70</v>
      </c>
      <c r="Q16" s="60">
        <f t="shared" si="3"/>
        <v>967.19640041261368</v>
      </c>
      <c r="R16" s="61">
        <f t="shared" si="3"/>
        <v>2521.7786516776632</v>
      </c>
      <c r="S16" s="62"/>
      <c r="T16" s="67">
        <f t="shared" si="4"/>
        <v>40</v>
      </c>
      <c r="U16" s="68">
        <f t="shared" si="0"/>
        <v>28</v>
      </c>
      <c r="V16" s="68">
        <f t="shared" si="2"/>
        <v>713.58624943767848</v>
      </c>
      <c r="W16" s="144">
        <f t="shared" si="1"/>
        <v>99.523884161461424</v>
      </c>
      <c r="X16" s="145"/>
      <c r="Y16" s="2"/>
      <c r="Z16" s="9"/>
    </row>
    <row r="17" spans="1:26" s="10" customFormat="1" ht="16.2" customHeight="1" thickTop="1" x14ac:dyDescent="0.3">
      <c r="A17" s="11"/>
      <c r="B17" s="141" t="s">
        <v>38</v>
      </c>
      <c r="C17" s="142"/>
      <c r="D17" s="142"/>
      <c r="E17" s="142"/>
      <c r="F17" s="142"/>
      <c r="G17" s="142"/>
      <c r="H17" s="142"/>
      <c r="I17" s="142"/>
      <c r="J17" s="142"/>
      <c r="K17" s="143"/>
      <c r="L17" s="3"/>
      <c r="M17" s="158" t="str">
        <f>IF(J20&gt;0,"OK","ALARM")</f>
        <v>OK</v>
      </c>
      <c r="N17" s="3"/>
      <c r="O17" s="59">
        <f t="shared" si="3"/>
        <v>717</v>
      </c>
      <c r="P17" s="59">
        <f t="shared" si="3"/>
        <v>70</v>
      </c>
      <c r="Q17" s="60">
        <f t="shared" si="3"/>
        <v>967.19640041261368</v>
      </c>
      <c r="R17" s="61">
        <f t="shared" si="3"/>
        <v>2521.7786516776632</v>
      </c>
      <c r="S17" s="62"/>
      <c r="T17" s="65">
        <f t="shared" si="4"/>
        <v>45</v>
      </c>
      <c r="U17" s="66">
        <f t="shared" si="0"/>
        <v>31.499999999999996</v>
      </c>
      <c r="V17" s="66">
        <f t="shared" si="2"/>
        <v>715.38392540873315</v>
      </c>
      <c r="W17" s="133">
        <f t="shared" si="1"/>
        <v>99.774606054216619</v>
      </c>
      <c r="X17" s="134"/>
      <c r="Y17" s="2"/>
      <c r="Z17" s="9"/>
    </row>
    <row r="18" spans="1:26" s="10" customFormat="1" ht="16.2" customHeight="1" x14ac:dyDescent="0.3">
      <c r="A18" s="11"/>
      <c r="B18" s="149" t="s">
        <v>17</v>
      </c>
      <c r="C18" s="150"/>
      <c r="D18" s="150"/>
      <c r="E18" s="150"/>
      <c r="F18" s="150"/>
      <c r="G18" s="150"/>
      <c r="H18" s="151"/>
      <c r="I18" s="38" t="s">
        <v>18</v>
      </c>
      <c r="J18" s="39">
        <f>J6 / 100 * (100+J8)</f>
        <v>734.92499999999995</v>
      </c>
      <c r="K18" s="18" t="s">
        <v>7</v>
      </c>
      <c r="L18" s="3"/>
      <c r="M18" s="159"/>
      <c r="N18" s="3"/>
      <c r="O18" s="59">
        <f t="shared" si="3"/>
        <v>717</v>
      </c>
      <c r="P18" s="59">
        <f t="shared" si="3"/>
        <v>70</v>
      </c>
      <c r="Q18" s="60">
        <f t="shared" si="3"/>
        <v>967.19640041261368</v>
      </c>
      <c r="R18" s="61">
        <f t="shared" si="3"/>
        <v>2521.7786516776632</v>
      </c>
      <c r="S18" s="62"/>
      <c r="T18" s="71">
        <f t="shared" si="4"/>
        <v>50</v>
      </c>
      <c r="U18" s="72">
        <f t="shared" si="0"/>
        <v>35</v>
      </c>
      <c r="V18" s="72">
        <f t="shared" si="2"/>
        <v>717.17803048850408</v>
      </c>
      <c r="W18" s="161">
        <f t="shared" si="1"/>
        <v>100.02482991471466</v>
      </c>
      <c r="X18" s="162"/>
      <c r="Y18" s="2"/>
      <c r="Z18" s="9"/>
    </row>
    <row r="19" spans="1:26" s="10" customFormat="1" ht="16.2" customHeight="1" x14ac:dyDescent="0.3">
      <c r="A19" s="11"/>
      <c r="B19" s="149" t="s">
        <v>39</v>
      </c>
      <c r="C19" s="150"/>
      <c r="D19" s="150"/>
      <c r="E19" s="150"/>
      <c r="F19" s="150"/>
      <c r="G19" s="150"/>
      <c r="H19" s="151"/>
      <c r="I19" s="38" t="s">
        <v>40</v>
      </c>
      <c r="J19" s="73">
        <f>((-1*J7)+(((J7*J7)-4*J14))^0.5) /2</f>
        <v>967.19640041261368</v>
      </c>
      <c r="K19" s="18" t="s">
        <v>7</v>
      </c>
      <c r="L19" s="3"/>
      <c r="M19" s="159"/>
      <c r="N19" s="3"/>
      <c r="O19" s="59">
        <f t="shared" si="3"/>
        <v>717</v>
      </c>
      <c r="P19" s="59">
        <f t="shared" si="3"/>
        <v>70</v>
      </c>
      <c r="Q19" s="60">
        <f t="shared" si="3"/>
        <v>967.19640041261368</v>
      </c>
      <c r="R19" s="61">
        <f t="shared" si="3"/>
        <v>2521.7786516776632</v>
      </c>
      <c r="S19" s="62"/>
      <c r="T19" s="65">
        <f t="shared" si="4"/>
        <v>55</v>
      </c>
      <c r="U19" s="66">
        <f t="shared" si="0"/>
        <v>38.5</v>
      </c>
      <c r="V19" s="66">
        <f t="shared" si="2"/>
        <v>718.9685753062256</v>
      </c>
      <c r="W19" s="133">
        <f t="shared" si="1"/>
        <v>100.27455722541501</v>
      </c>
      <c r="X19" s="134"/>
      <c r="Y19" s="2"/>
      <c r="Z19" s="9"/>
    </row>
    <row r="20" spans="1:26" ht="16.2" customHeight="1" thickBot="1" x14ac:dyDescent="0.35">
      <c r="A20" s="43"/>
      <c r="B20" s="152" t="s">
        <v>41</v>
      </c>
      <c r="C20" s="153"/>
      <c r="D20" s="153"/>
      <c r="E20" s="153"/>
      <c r="F20" s="153"/>
      <c r="G20" s="153"/>
      <c r="H20" s="154"/>
      <c r="I20" s="74" t="s">
        <v>20</v>
      </c>
      <c r="J20" s="40">
        <f>((J18*(J19+J7))/(J7+J19-J18))</f>
        <v>2521.7786516776632</v>
      </c>
      <c r="K20" s="22" t="s">
        <v>7</v>
      </c>
      <c r="L20" s="3"/>
      <c r="M20" s="160"/>
      <c r="N20" s="3"/>
      <c r="O20" s="59">
        <f t="shared" si="3"/>
        <v>717</v>
      </c>
      <c r="P20" s="59">
        <f t="shared" si="3"/>
        <v>70</v>
      </c>
      <c r="Q20" s="60">
        <f t="shared" si="3"/>
        <v>967.19640041261368</v>
      </c>
      <c r="R20" s="61">
        <f t="shared" si="3"/>
        <v>2521.7786516776632</v>
      </c>
      <c r="S20" s="62"/>
      <c r="T20" s="67">
        <f t="shared" si="4"/>
        <v>60</v>
      </c>
      <c r="U20" s="68">
        <f t="shared" si="0"/>
        <v>42</v>
      </c>
      <c r="V20" s="68">
        <f t="shared" si="2"/>
        <v>720.75557044898778</v>
      </c>
      <c r="W20" s="144">
        <f t="shared" si="1"/>
        <v>100.52378946289929</v>
      </c>
      <c r="X20" s="145"/>
      <c r="Y20" s="2"/>
      <c r="Z20" s="5"/>
    </row>
    <row r="21" spans="1:26" ht="16.2" customHeight="1" x14ac:dyDescent="0.3">
      <c r="A21" s="43"/>
      <c r="B21" s="2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59">
        <f t="shared" si="3"/>
        <v>717</v>
      </c>
      <c r="P21" s="59">
        <f t="shared" si="3"/>
        <v>70</v>
      </c>
      <c r="Q21" s="60">
        <f t="shared" si="3"/>
        <v>967.19640041261368</v>
      </c>
      <c r="R21" s="61">
        <f t="shared" si="3"/>
        <v>2521.7786516776632</v>
      </c>
      <c r="S21" s="62"/>
      <c r="T21" s="65">
        <f t="shared" si="4"/>
        <v>65</v>
      </c>
      <c r="U21" s="66">
        <f t="shared" si="0"/>
        <v>45.5</v>
      </c>
      <c r="V21" s="66">
        <f t="shared" si="2"/>
        <v>722.5390264619457</v>
      </c>
      <c r="W21" s="133">
        <f t="shared" si="1"/>
        <v>100.77252809790038</v>
      </c>
      <c r="X21" s="134"/>
      <c r="Y21" s="2"/>
      <c r="Z21" s="5"/>
    </row>
    <row r="22" spans="1:26" ht="16.2" customHeight="1" x14ac:dyDescent="0.3">
      <c r="A22" s="43"/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43"/>
      <c r="N22" s="3"/>
      <c r="O22" s="59">
        <f t="shared" si="3"/>
        <v>717</v>
      </c>
      <c r="P22" s="59">
        <f t="shared" si="3"/>
        <v>70</v>
      </c>
      <c r="Q22" s="60">
        <f t="shared" si="3"/>
        <v>967.19640041261368</v>
      </c>
      <c r="R22" s="61">
        <f t="shared" si="3"/>
        <v>2521.7786516776632</v>
      </c>
      <c r="S22" s="62"/>
      <c r="T22" s="67">
        <f t="shared" si="4"/>
        <v>70</v>
      </c>
      <c r="U22" s="68">
        <f t="shared" si="0"/>
        <v>49</v>
      </c>
      <c r="V22" s="68">
        <f t="shared" si="2"/>
        <v>724.31895384852658</v>
      </c>
      <c r="W22" s="144">
        <f t="shared" si="1"/>
        <v>101.02077459533146</v>
      </c>
      <c r="X22" s="145"/>
      <c r="Y22" s="2"/>
      <c r="Z22" s="5"/>
    </row>
    <row r="23" spans="1:26" ht="16.2" customHeight="1" thickBot="1" x14ac:dyDescent="0.3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3"/>
      <c r="O23" s="59">
        <f t="shared" si="3"/>
        <v>717</v>
      </c>
      <c r="P23" s="59">
        <f t="shared" si="3"/>
        <v>70</v>
      </c>
      <c r="Q23" s="60">
        <f t="shared" si="3"/>
        <v>967.19640041261368</v>
      </c>
      <c r="R23" s="61">
        <f t="shared" si="3"/>
        <v>2521.7786516776632</v>
      </c>
      <c r="S23" s="62"/>
      <c r="T23" s="65">
        <f t="shared" si="4"/>
        <v>75</v>
      </c>
      <c r="U23" s="66">
        <f t="shared" si="0"/>
        <v>52.5</v>
      </c>
      <c r="V23" s="66">
        <f t="shared" si="2"/>
        <v>726.09536307063547</v>
      </c>
      <c r="W23" s="133">
        <f t="shared" si="1"/>
        <v>101.26853041431457</v>
      </c>
      <c r="X23" s="134"/>
      <c r="Y23" s="2"/>
      <c r="Z23" s="5"/>
    </row>
    <row r="24" spans="1:26" ht="16.2" customHeight="1" x14ac:dyDescent="0.3">
      <c r="A24" s="43"/>
      <c r="B24" s="141" t="s">
        <v>21</v>
      </c>
      <c r="C24" s="142"/>
      <c r="D24" s="142"/>
      <c r="E24" s="142"/>
      <c r="F24" s="142"/>
      <c r="G24" s="142"/>
      <c r="H24" s="142"/>
      <c r="I24" s="142"/>
      <c r="J24" s="142"/>
      <c r="K24" s="143"/>
      <c r="L24" s="3"/>
      <c r="M24" s="3"/>
      <c r="N24" s="3"/>
      <c r="O24" s="59">
        <f t="shared" si="3"/>
        <v>717</v>
      </c>
      <c r="P24" s="59">
        <f t="shared" si="3"/>
        <v>70</v>
      </c>
      <c r="Q24" s="60">
        <f t="shared" si="3"/>
        <v>967.19640041261368</v>
      </c>
      <c r="R24" s="61">
        <f t="shared" si="3"/>
        <v>2521.7786516776632</v>
      </c>
      <c r="S24" s="62"/>
      <c r="T24" s="67">
        <f t="shared" si="4"/>
        <v>80</v>
      </c>
      <c r="U24" s="68">
        <f t="shared" si="0"/>
        <v>56</v>
      </c>
      <c r="V24" s="68">
        <f t="shared" si="2"/>
        <v>727.86826454886136</v>
      </c>
      <c r="W24" s="144">
        <f t="shared" si="1"/>
        <v>101.51579700820939</v>
      </c>
      <c r="X24" s="145"/>
      <c r="Y24" s="2"/>
      <c r="Z24" s="5"/>
    </row>
    <row r="25" spans="1:26" ht="16.2" customHeight="1" x14ac:dyDescent="0.3">
      <c r="A25" s="43"/>
      <c r="B25" s="146" t="s">
        <v>42</v>
      </c>
      <c r="C25" s="147"/>
      <c r="D25" s="147"/>
      <c r="E25" s="147"/>
      <c r="F25" s="147"/>
      <c r="G25" s="147"/>
      <c r="H25" s="148"/>
      <c r="I25" s="16" t="s">
        <v>23</v>
      </c>
      <c r="J25" s="17">
        <v>50</v>
      </c>
      <c r="K25" s="18" t="s">
        <v>15</v>
      </c>
      <c r="L25" s="3"/>
      <c r="M25" s="3"/>
      <c r="N25" s="3"/>
      <c r="O25" s="59">
        <f t="shared" si="3"/>
        <v>717</v>
      </c>
      <c r="P25" s="59">
        <f t="shared" si="3"/>
        <v>70</v>
      </c>
      <c r="Q25" s="60">
        <f t="shared" si="3"/>
        <v>967.19640041261368</v>
      </c>
      <c r="R25" s="61">
        <f t="shared" si="3"/>
        <v>2521.7786516776632</v>
      </c>
      <c r="S25" s="62"/>
      <c r="T25" s="65">
        <f t="shared" si="4"/>
        <v>85</v>
      </c>
      <c r="U25" s="66">
        <f t="shared" si="0"/>
        <v>59.499999999999993</v>
      </c>
      <c r="V25" s="66">
        <f t="shared" si="2"/>
        <v>729.63766866267974</v>
      </c>
      <c r="W25" s="133">
        <f t="shared" si="1"/>
        <v>101.76257582464152</v>
      </c>
      <c r="X25" s="134"/>
      <c r="Y25" s="2"/>
      <c r="Z25" s="5"/>
    </row>
    <row r="26" spans="1:26" ht="16.2" customHeight="1" x14ac:dyDescent="0.3">
      <c r="A26" s="43"/>
      <c r="B26" s="149" t="s">
        <v>24</v>
      </c>
      <c r="C26" s="150"/>
      <c r="D26" s="150"/>
      <c r="E26" s="150"/>
      <c r="F26" s="150"/>
      <c r="G26" s="150"/>
      <c r="H26" s="151"/>
      <c r="I26" s="38" t="s">
        <v>23</v>
      </c>
      <c r="J26" s="39">
        <f>J7 / 100 * J25</f>
        <v>35</v>
      </c>
      <c r="K26" s="18" t="s">
        <v>7</v>
      </c>
      <c r="L26" s="3"/>
      <c r="M26" s="3"/>
      <c r="N26" s="3"/>
      <c r="O26" s="59">
        <f t="shared" ref="O26:R28" si="5">O25</f>
        <v>717</v>
      </c>
      <c r="P26" s="59">
        <f t="shared" si="5"/>
        <v>70</v>
      </c>
      <c r="Q26" s="60">
        <f t="shared" si="5"/>
        <v>967.19640041261368</v>
      </c>
      <c r="R26" s="61">
        <f t="shared" si="5"/>
        <v>2521.7786516776632</v>
      </c>
      <c r="S26" s="62"/>
      <c r="T26" s="67">
        <f>T25+5</f>
        <v>90</v>
      </c>
      <c r="U26" s="68">
        <f t="shared" si="0"/>
        <v>62.999999999999993</v>
      </c>
      <c r="V26" s="68">
        <f t="shared" si="2"/>
        <v>731.40358575065636</v>
      </c>
      <c r="W26" s="144">
        <f t="shared" si="1"/>
        <v>102.00886830553087</v>
      </c>
      <c r="X26" s="145"/>
      <c r="Y26" s="2"/>
      <c r="Z26" s="5"/>
    </row>
    <row r="27" spans="1:26" ht="16.2" customHeight="1" x14ac:dyDescent="0.3">
      <c r="A27" s="43"/>
      <c r="B27" s="125" t="s">
        <v>25</v>
      </c>
      <c r="C27" s="126"/>
      <c r="D27" s="126"/>
      <c r="E27" s="126"/>
      <c r="F27" s="126"/>
      <c r="G27" s="126"/>
      <c r="H27" s="127"/>
      <c r="I27" s="131" t="s">
        <v>6</v>
      </c>
      <c r="J27" s="39">
        <f>((J26+J19)*J20) / (J26+J19+J20)</f>
        <v>717.17803048850408</v>
      </c>
      <c r="K27" s="18" t="s">
        <v>7</v>
      </c>
      <c r="L27" s="3"/>
      <c r="M27" s="3"/>
      <c r="N27" s="3"/>
      <c r="O27" s="59">
        <f t="shared" si="5"/>
        <v>717</v>
      </c>
      <c r="P27" s="59">
        <f t="shared" si="5"/>
        <v>70</v>
      </c>
      <c r="Q27" s="60">
        <f t="shared" si="5"/>
        <v>967.19640041261368</v>
      </c>
      <c r="R27" s="61">
        <f t="shared" si="5"/>
        <v>2521.7786516776632</v>
      </c>
      <c r="S27" s="62"/>
      <c r="T27" s="65">
        <f>T26+5</f>
        <v>95</v>
      </c>
      <c r="U27" s="66">
        <f t="shared" si="0"/>
        <v>66.5</v>
      </c>
      <c r="V27" s="66">
        <f t="shared" si="2"/>
        <v>733.16602611064718</v>
      </c>
      <c r="W27" s="133">
        <f t="shared" si="1"/>
        <v>102.25467588711956</v>
      </c>
      <c r="X27" s="134"/>
      <c r="Y27" s="2"/>
      <c r="Z27" s="5"/>
    </row>
    <row r="28" spans="1:26" ht="16.2" customHeight="1" thickBot="1" x14ac:dyDescent="0.35">
      <c r="A28" s="43"/>
      <c r="B28" s="128"/>
      <c r="C28" s="129"/>
      <c r="D28" s="129"/>
      <c r="E28" s="129"/>
      <c r="F28" s="129"/>
      <c r="G28" s="129"/>
      <c r="H28" s="130"/>
      <c r="I28" s="132"/>
      <c r="J28" s="44">
        <f>J27 / J6 * 100</f>
        <v>100.02482991471466</v>
      </c>
      <c r="K28" s="22" t="s">
        <v>15</v>
      </c>
      <c r="L28" s="3"/>
      <c r="M28" s="3"/>
      <c r="N28" s="3"/>
      <c r="O28" s="59">
        <f t="shared" si="5"/>
        <v>717</v>
      </c>
      <c r="P28" s="59">
        <f t="shared" si="5"/>
        <v>70</v>
      </c>
      <c r="Q28" s="60">
        <f t="shared" si="5"/>
        <v>967.19640041261368</v>
      </c>
      <c r="R28" s="61">
        <f t="shared" si="5"/>
        <v>2521.7786516776632</v>
      </c>
      <c r="S28" s="62"/>
      <c r="T28" s="75">
        <f t="shared" ref="T28" si="6">T27+5</f>
        <v>100</v>
      </c>
      <c r="U28" s="76">
        <f t="shared" si="0"/>
        <v>70</v>
      </c>
      <c r="V28" s="76">
        <f t="shared" si="2"/>
        <v>734.92499999999995</v>
      </c>
      <c r="W28" s="135">
        <f t="shared" si="1"/>
        <v>102.49999999999999</v>
      </c>
      <c r="X28" s="136"/>
      <c r="Y28" s="2"/>
      <c r="Z28" s="5"/>
    </row>
    <row r="29" spans="1:26" ht="16.2" customHeight="1" thickBot="1" x14ac:dyDescent="0.35">
      <c r="A29" s="43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5"/>
    </row>
    <row r="30" spans="1:26" ht="16.2" customHeight="1" thickBot="1" x14ac:dyDescent="0.35">
      <c r="A30" s="43"/>
      <c r="B30" s="137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 t="s">
        <v>26</v>
      </c>
      <c r="Q30" s="139"/>
      <c r="R30" s="139"/>
      <c r="S30" s="139"/>
      <c r="T30" s="139"/>
      <c r="U30" s="139"/>
      <c r="V30" s="139"/>
      <c r="W30" s="139"/>
      <c r="X30" s="140"/>
      <c r="Y30" s="2"/>
      <c r="Z30" s="5"/>
    </row>
    <row r="31" spans="1:26" ht="16.2" customHeight="1" x14ac:dyDescent="0.3">
      <c r="A31" s="43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4"/>
      <c r="T31" s="2"/>
      <c r="U31" s="2"/>
      <c r="V31" s="2"/>
      <c r="W31" s="2"/>
      <c r="X31" s="2"/>
      <c r="Y31" s="2"/>
      <c r="Z31" s="5"/>
    </row>
    <row r="32" spans="1:26" ht="16.2" customHeight="1" x14ac:dyDescent="0.3">
      <c r="A32" s="43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  <c r="S32" s="4"/>
      <c r="T32" s="2"/>
      <c r="U32" s="2"/>
      <c r="V32" s="2"/>
      <c r="W32" s="2"/>
      <c r="X32" s="2"/>
      <c r="Y32" s="2"/>
      <c r="Z32" s="5"/>
    </row>
    <row r="33" spans="1:26" ht="16.2" customHeight="1" x14ac:dyDescent="0.3">
      <c r="A33" s="43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  <c r="S33" s="4"/>
      <c r="T33" s="2"/>
      <c r="U33" s="2"/>
      <c r="V33" s="2"/>
      <c r="W33" s="2"/>
      <c r="X33" s="2"/>
      <c r="Y33" s="2"/>
      <c r="Z33" s="5"/>
    </row>
    <row r="34" spans="1:26" ht="16.2" customHeight="1" x14ac:dyDescent="0.3">
      <c r="A34" s="43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  <c r="S34" s="4"/>
      <c r="T34" s="2"/>
      <c r="U34" s="2"/>
      <c r="V34" s="2"/>
      <c r="W34" s="2"/>
      <c r="X34" s="2"/>
      <c r="Y34" s="2"/>
      <c r="Z34" s="5"/>
    </row>
    <row r="35" spans="1:26" ht="16.2" customHeight="1" x14ac:dyDescent="0.3">
      <c r="A35" s="43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  <c r="S35" s="4"/>
      <c r="T35" s="2"/>
      <c r="U35" s="2"/>
      <c r="V35" s="2"/>
      <c r="W35" s="2"/>
      <c r="X35" s="2"/>
      <c r="Y35" s="2"/>
      <c r="Z35" s="5"/>
    </row>
    <row r="36" spans="1:26" ht="16.2" customHeight="1" x14ac:dyDescent="0.3">
      <c r="A36" s="43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  <c r="S36" s="4"/>
      <c r="T36" s="2"/>
      <c r="U36" s="2"/>
      <c r="V36" s="2"/>
      <c r="W36" s="2"/>
      <c r="X36" s="2"/>
      <c r="Y36" s="2"/>
      <c r="Z36" s="5"/>
    </row>
    <row r="37" spans="1:26" ht="16.2" customHeight="1" x14ac:dyDescent="0.3">
      <c r="A37" s="43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  <c r="S37" s="4"/>
      <c r="T37" s="2"/>
      <c r="U37" s="2"/>
      <c r="V37" s="2"/>
      <c r="W37" s="2"/>
      <c r="X37" s="2"/>
      <c r="Y37" s="2"/>
      <c r="Z37" s="5"/>
    </row>
    <row r="38" spans="1:26" ht="16.2" customHeight="1" x14ac:dyDescent="0.3">
      <c r="A38" s="43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  <c r="S38" s="4"/>
      <c r="T38" s="2"/>
      <c r="U38" s="2"/>
      <c r="V38" s="2"/>
      <c r="W38" s="2"/>
      <c r="X38" s="2"/>
      <c r="Y38" s="2"/>
      <c r="Z38" s="5"/>
    </row>
    <row r="39" spans="1:26" ht="16.2" customHeight="1" x14ac:dyDescent="0.3">
      <c r="A39" s="43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  <c r="S39" s="4"/>
      <c r="T39" s="2"/>
      <c r="U39" s="2"/>
      <c r="V39" s="2"/>
      <c r="W39" s="2"/>
      <c r="X39" s="2"/>
      <c r="Y39" s="2"/>
      <c r="Z39" s="5"/>
    </row>
    <row r="40" spans="1:26" ht="16.2" customHeight="1" x14ac:dyDescent="0.3">
      <c r="A40" s="43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  <c r="S40" s="4"/>
      <c r="T40" s="2"/>
      <c r="U40" s="2"/>
      <c r="V40" s="2"/>
      <c r="W40" s="2"/>
      <c r="X40" s="2"/>
      <c r="Y40" s="2"/>
      <c r="Z40" s="5"/>
    </row>
    <row r="41" spans="1:26" ht="16.2" customHeight="1" x14ac:dyDescent="0.3"/>
    <row r="42" spans="1:26" ht="16.2" customHeight="1" x14ac:dyDescent="0.3"/>
    <row r="43" spans="1:26" ht="16.2" customHeight="1" x14ac:dyDescent="0.3"/>
    <row r="44" spans="1:26" ht="16.2" customHeight="1" x14ac:dyDescent="0.3"/>
    <row r="45" spans="1:26" ht="16.2" customHeight="1" x14ac:dyDescent="0.3"/>
    <row r="46" spans="1:26" ht="16.2" customHeight="1" x14ac:dyDescent="0.3"/>
    <row r="47" spans="1:26" ht="16.2" customHeight="1" x14ac:dyDescent="0.3"/>
    <row r="48" spans="1:26" ht="16.2" customHeight="1" x14ac:dyDescent="0.3"/>
    <row r="49" ht="16.2" customHeight="1" x14ac:dyDescent="0.3"/>
    <row r="50" ht="16.2" customHeight="1" x14ac:dyDescent="0.3"/>
    <row r="51" ht="16.2" customHeight="1" x14ac:dyDescent="0.3"/>
    <row r="52" ht="16.2" customHeight="1" x14ac:dyDescent="0.3"/>
    <row r="53" ht="16.2" customHeight="1" x14ac:dyDescent="0.3"/>
    <row r="54" ht="16.2" customHeight="1" x14ac:dyDescent="0.3"/>
    <row r="55" ht="16.2" customHeight="1" x14ac:dyDescent="0.3"/>
    <row r="56" ht="16.2" customHeight="1" x14ac:dyDescent="0.3"/>
    <row r="57" ht="16.2" customHeight="1" x14ac:dyDescent="0.3"/>
    <row r="58" ht="16.2" customHeight="1" x14ac:dyDescent="0.3"/>
    <row r="59" ht="16.2" customHeight="1" x14ac:dyDescent="0.3"/>
    <row r="60" ht="16.2" customHeight="1" x14ac:dyDescent="0.3"/>
    <row r="61" ht="16.2" customHeight="1" x14ac:dyDescent="0.3"/>
    <row r="62" ht="16.2" customHeight="1" x14ac:dyDescent="0.3"/>
    <row r="63" ht="16.2" customHeight="1" x14ac:dyDescent="0.3"/>
    <row r="64" ht="16.2" customHeight="1" x14ac:dyDescent="0.3"/>
    <row r="65" ht="16.2" customHeight="1" x14ac:dyDescent="0.3"/>
    <row r="66" ht="16.2" customHeight="1" x14ac:dyDescent="0.3"/>
    <row r="67" ht="16.2" customHeight="1" x14ac:dyDescent="0.3"/>
    <row r="68" ht="16.2" customHeight="1" x14ac:dyDescent="0.3"/>
    <row r="69" ht="16.2" customHeight="1" x14ac:dyDescent="0.3"/>
    <row r="70" ht="16.2" customHeight="1" x14ac:dyDescent="0.3"/>
    <row r="71" ht="16.2" customHeight="1" x14ac:dyDescent="0.3"/>
    <row r="72" ht="16.2" customHeight="1" x14ac:dyDescent="0.3"/>
    <row r="73" ht="16.2" customHeight="1" x14ac:dyDescent="0.3"/>
    <row r="74" ht="16.2" customHeight="1" x14ac:dyDescent="0.3"/>
    <row r="75" ht="16.2" customHeight="1" x14ac:dyDescent="0.3"/>
    <row r="76" ht="16.2" customHeight="1" x14ac:dyDescent="0.3"/>
    <row r="77" ht="16.2" customHeight="1" x14ac:dyDescent="0.3"/>
    <row r="78" ht="16.2" customHeight="1" x14ac:dyDescent="0.3"/>
    <row r="79" ht="16.2" customHeight="1" x14ac:dyDescent="0.3"/>
    <row r="80" ht="16.2" customHeight="1" x14ac:dyDescent="0.3"/>
    <row r="81" ht="16.2" customHeight="1" x14ac:dyDescent="0.3"/>
    <row r="82" ht="16.2" customHeight="1" x14ac:dyDescent="0.3"/>
    <row r="83" ht="16.2" customHeight="1" x14ac:dyDescent="0.3"/>
  </sheetData>
  <sheetProtection algorithmName="SHA-512" hashValue="wWDmYwc8uD6YEY2ANPtmFE3puCElt54d/NQcOcmSbSzDbBk0RN2fVxmXNkl97Z9gq1QAxh8qI+CRmGmtb5g7Mw==" saltValue="9kXWuRC6BgNq/cKs7hDVww==" spinCount="100000" sheet="1" selectLockedCells="1"/>
  <mergeCells count="50">
    <mergeCell ref="W10:X10"/>
    <mergeCell ref="B2:R3"/>
    <mergeCell ref="T2:X2"/>
    <mergeCell ref="U3:X3"/>
    <mergeCell ref="V4:X4"/>
    <mergeCell ref="W5:X5"/>
    <mergeCell ref="B6:H6"/>
    <mergeCell ref="O6:O7"/>
    <mergeCell ref="P6:P7"/>
    <mergeCell ref="Q6:Q7"/>
    <mergeCell ref="R6:R7"/>
    <mergeCell ref="W6:X7"/>
    <mergeCell ref="B7:H7"/>
    <mergeCell ref="B8:H8"/>
    <mergeCell ref="W8:X8"/>
    <mergeCell ref="W9:X9"/>
    <mergeCell ref="B11:H11"/>
    <mergeCell ref="W11:X11"/>
    <mergeCell ref="B12:H12"/>
    <mergeCell ref="W12:X12"/>
    <mergeCell ref="B13:H13"/>
    <mergeCell ref="W13:X13"/>
    <mergeCell ref="W23:X23"/>
    <mergeCell ref="B14:H14"/>
    <mergeCell ref="W14:X14"/>
    <mergeCell ref="W15:X15"/>
    <mergeCell ref="W16:X16"/>
    <mergeCell ref="B17:K17"/>
    <mergeCell ref="M17:M20"/>
    <mergeCell ref="W17:X17"/>
    <mergeCell ref="B18:H18"/>
    <mergeCell ref="W18:X18"/>
    <mergeCell ref="B19:H19"/>
    <mergeCell ref="W19:X19"/>
    <mergeCell ref="B20:H20"/>
    <mergeCell ref="W20:X20"/>
    <mergeCell ref="W21:X21"/>
    <mergeCell ref="W22:X22"/>
    <mergeCell ref="B24:K24"/>
    <mergeCell ref="W24:X24"/>
    <mergeCell ref="B25:H25"/>
    <mergeCell ref="W25:X25"/>
    <mergeCell ref="B26:H26"/>
    <mergeCell ref="W26:X26"/>
    <mergeCell ref="B27:H28"/>
    <mergeCell ref="I27:I28"/>
    <mergeCell ref="W27:X27"/>
    <mergeCell ref="W28:X28"/>
    <mergeCell ref="B30:O30"/>
    <mergeCell ref="P30:X30"/>
  </mergeCells>
  <conditionalFormatting sqref="J19:J20">
    <cfRule type="cellIs" dxfId="8" priority="3" operator="lessThan">
      <formula>0</formula>
    </cfRule>
    <cfRule type="cellIs" dxfId="7" priority="4" operator="greaterThan">
      <formula>"&lt;=0"</formula>
    </cfRule>
    <cfRule type="cellIs" dxfId="6" priority="5" operator="greaterThan">
      <formula>"&lt;=0"</formula>
    </cfRule>
  </conditionalFormatting>
  <conditionalFormatting sqref="M17:M20">
    <cfRule type="containsText" dxfId="5" priority="2" operator="containsText" text="ALARM">
      <formula>NOT(ISERROR(SEARCH("ALARM",M17)))</formula>
    </cfRule>
  </conditionalFormatting>
  <conditionalFormatting sqref="W8:X28">
    <cfRule type="cellIs" dxfId="4" priority="1" operator="between">
      <formula>99</formula>
      <formula>101</formula>
    </cfRule>
  </conditionalFormatting>
  <pageMargins left="0.7" right="0.7" top="0.75" bottom="0.75" header="0.3" footer="0.3"/>
  <pageSetup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workbookViewId="0">
      <selection activeCell="G5" sqref="G5"/>
    </sheetView>
  </sheetViews>
  <sheetFormatPr defaultRowHeight="15.6" x14ac:dyDescent="0.25"/>
  <cols>
    <col min="1" max="1" width="2.77734375" style="111" customWidth="1"/>
    <col min="2" max="6" width="9.77734375" style="111" customWidth="1"/>
    <col min="7" max="7" width="9.77734375" style="112" customWidth="1"/>
    <col min="8" max="8" width="9.77734375" style="111" customWidth="1"/>
    <col min="9" max="9" width="2.77734375" style="111" customWidth="1"/>
    <col min="10" max="14" width="9.77734375" style="111" customWidth="1"/>
    <col min="15" max="15" width="9.77734375" style="112" customWidth="1"/>
    <col min="16" max="16" width="9.77734375" style="111" customWidth="1"/>
    <col min="17" max="17" width="2.44140625" style="111" customWidth="1"/>
    <col min="18" max="23" width="9.77734375" style="111" customWidth="1"/>
    <col min="24" max="30" width="9.77734375" style="81" customWidth="1"/>
    <col min="31" max="48" width="8.77734375" style="113" customWidth="1"/>
    <col min="49" max="16384" width="8.88671875" style="113"/>
  </cols>
  <sheetData>
    <row r="1" spans="1:26" s="81" customFormat="1" ht="16.2" customHeight="1" x14ac:dyDescent="0.3">
      <c r="A1" s="78"/>
      <c r="B1" s="78"/>
      <c r="C1" s="78"/>
      <c r="D1" s="78"/>
      <c r="E1" s="78"/>
      <c r="F1" s="78"/>
      <c r="G1" s="79"/>
      <c r="H1" s="78"/>
      <c r="I1" s="78"/>
      <c r="J1" s="78"/>
      <c r="K1" s="78"/>
      <c r="L1" s="78"/>
      <c r="M1" s="78"/>
      <c r="N1" s="78"/>
      <c r="O1" s="79"/>
      <c r="P1" s="78"/>
      <c r="Q1" s="78"/>
      <c r="R1" s="78"/>
      <c r="S1" s="78"/>
      <c r="T1" s="78"/>
      <c r="U1" s="78"/>
      <c r="V1" s="78"/>
      <c r="W1" s="78"/>
      <c r="X1" s="80"/>
      <c r="Y1" s="80"/>
      <c r="Z1" s="80"/>
    </row>
    <row r="2" spans="1:26" s="81" customFormat="1" ht="16.2" customHeight="1" x14ac:dyDescent="0.3">
      <c r="A2" s="78"/>
      <c r="B2" s="124" t="s">
        <v>43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78"/>
      <c r="V2" s="78"/>
      <c r="W2" s="78"/>
      <c r="X2" s="80"/>
      <c r="Y2" s="80"/>
      <c r="Z2" s="80"/>
    </row>
    <row r="3" spans="1:26" s="81" customFormat="1" ht="16.2" customHeight="1" x14ac:dyDescent="0.3">
      <c r="A3" s="78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78"/>
      <c r="V3" s="78"/>
      <c r="W3" s="78"/>
      <c r="X3" s="80"/>
      <c r="Y3" s="80"/>
      <c r="Z3" s="80"/>
    </row>
    <row r="4" spans="1:26" s="81" customFormat="1" ht="7.95" customHeight="1" thickBot="1" x14ac:dyDescent="0.35">
      <c r="A4" s="78"/>
      <c r="B4" s="78"/>
      <c r="C4" s="78"/>
      <c r="D4" s="78"/>
      <c r="E4" s="78"/>
      <c r="F4" s="78"/>
      <c r="G4" s="79"/>
      <c r="H4" s="82"/>
      <c r="I4" s="78"/>
      <c r="J4" s="78"/>
      <c r="K4" s="78"/>
      <c r="L4" s="78"/>
      <c r="M4" s="78"/>
      <c r="N4" s="78"/>
      <c r="O4" s="79"/>
      <c r="P4" s="78"/>
      <c r="Q4" s="78"/>
      <c r="R4" s="78"/>
      <c r="S4" s="78"/>
      <c r="T4" s="78"/>
      <c r="U4" s="78"/>
      <c r="V4" s="78"/>
      <c r="W4" s="78"/>
      <c r="X4" s="80"/>
      <c r="Y4" s="80"/>
      <c r="Z4" s="80"/>
    </row>
    <row r="5" spans="1:26" s="81" customFormat="1" ht="16.2" customHeight="1" x14ac:dyDescent="0.3">
      <c r="A5" s="83"/>
      <c r="B5" s="122" t="s">
        <v>44</v>
      </c>
      <c r="C5" s="123"/>
      <c r="D5" s="123"/>
      <c r="E5" s="123"/>
      <c r="F5" s="84" t="s">
        <v>40</v>
      </c>
      <c r="G5" s="85">
        <v>0.75</v>
      </c>
      <c r="H5" s="86" t="s">
        <v>45</v>
      </c>
      <c r="I5" s="87"/>
      <c r="J5" s="122" t="s">
        <v>46</v>
      </c>
      <c r="K5" s="123"/>
      <c r="L5" s="123"/>
      <c r="M5" s="123"/>
      <c r="N5" s="88" t="s">
        <v>47</v>
      </c>
      <c r="O5" s="85">
        <v>0.1452</v>
      </c>
      <c r="P5" s="86" t="s">
        <v>45</v>
      </c>
      <c r="Q5" s="87"/>
      <c r="R5" s="87"/>
      <c r="S5" s="89"/>
      <c r="T5" s="78"/>
      <c r="U5" s="78"/>
      <c r="V5" s="78"/>
      <c r="W5" s="78"/>
      <c r="X5" s="80"/>
      <c r="Y5" s="80"/>
      <c r="Z5" s="80"/>
    </row>
    <row r="6" spans="1:26" s="81" customFormat="1" ht="16.2" customHeight="1" thickBot="1" x14ac:dyDescent="0.35">
      <c r="A6" s="83"/>
      <c r="B6" s="118" t="s">
        <v>48</v>
      </c>
      <c r="C6" s="119"/>
      <c r="D6" s="119"/>
      <c r="E6" s="119"/>
      <c r="F6" s="90" t="s">
        <v>20</v>
      </c>
      <c r="G6" s="91">
        <v>0.18</v>
      </c>
      <c r="H6" s="92" t="s">
        <v>45</v>
      </c>
      <c r="I6" s="93"/>
      <c r="J6" s="118" t="s">
        <v>44</v>
      </c>
      <c r="K6" s="119"/>
      <c r="L6" s="119"/>
      <c r="M6" s="119"/>
      <c r="N6" s="94" t="s">
        <v>40</v>
      </c>
      <c r="O6" s="91">
        <v>0.2</v>
      </c>
      <c r="P6" s="92" t="s">
        <v>45</v>
      </c>
      <c r="Q6" s="95"/>
      <c r="R6" s="95"/>
      <c r="S6" s="96"/>
      <c r="T6" s="78"/>
      <c r="U6" s="78"/>
      <c r="V6" s="78"/>
      <c r="W6" s="78"/>
      <c r="X6" s="80"/>
      <c r="Y6" s="80"/>
      <c r="Z6" s="80"/>
    </row>
    <row r="7" spans="1:26" s="81" customFormat="1" ht="16.2" customHeight="1" thickBot="1" x14ac:dyDescent="0.35">
      <c r="A7" s="78"/>
      <c r="B7" s="97"/>
      <c r="C7" s="95"/>
      <c r="D7" s="95"/>
      <c r="E7" s="95"/>
      <c r="F7" s="95"/>
      <c r="G7" s="98"/>
      <c r="H7" s="95"/>
      <c r="I7" s="95"/>
      <c r="J7" s="95"/>
      <c r="K7" s="95"/>
      <c r="L7" s="95"/>
      <c r="M7" s="95"/>
      <c r="N7" s="95"/>
      <c r="O7" s="98"/>
      <c r="P7" s="95"/>
      <c r="Q7" s="95"/>
      <c r="R7" s="95"/>
      <c r="S7" s="96"/>
      <c r="T7" s="78"/>
      <c r="U7" s="78"/>
      <c r="V7" s="78"/>
      <c r="W7" s="78"/>
      <c r="X7" s="80"/>
      <c r="Y7" s="80"/>
      <c r="Z7" s="80"/>
    </row>
    <row r="8" spans="1:26" s="81" customFormat="1" ht="16.2" customHeight="1" thickBot="1" x14ac:dyDescent="0.35">
      <c r="A8" s="78"/>
      <c r="B8" s="120" t="s">
        <v>49</v>
      </c>
      <c r="C8" s="121"/>
      <c r="D8" s="121"/>
      <c r="E8" s="121"/>
      <c r="F8" s="99" t="s">
        <v>47</v>
      </c>
      <c r="G8" s="100">
        <f>1/((1 / G5)+(1/G6))</f>
        <v>0.14516129032258066</v>
      </c>
      <c r="H8" s="101" t="s">
        <v>45</v>
      </c>
      <c r="I8" s="95"/>
      <c r="J8" s="120" t="s">
        <v>50</v>
      </c>
      <c r="K8" s="121"/>
      <c r="L8" s="121"/>
      <c r="M8" s="121"/>
      <c r="N8" s="99" t="s">
        <v>20</v>
      </c>
      <c r="O8" s="100">
        <f>1/((1/O5)-(1/O6))</f>
        <v>0.52992700729927011</v>
      </c>
      <c r="P8" s="101" t="s">
        <v>45</v>
      </c>
      <c r="Q8" s="95"/>
      <c r="R8" s="95"/>
      <c r="S8" s="96"/>
      <c r="T8" s="78"/>
      <c r="U8" s="78"/>
      <c r="V8" s="78"/>
      <c r="W8" s="78"/>
      <c r="X8" s="80"/>
      <c r="Y8" s="80"/>
      <c r="Z8" s="80"/>
    </row>
    <row r="9" spans="1:26" s="81" customFormat="1" ht="16.2" customHeight="1" x14ac:dyDescent="0.3">
      <c r="A9" s="78"/>
      <c r="B9" s="97"/>
      <c r="C9" s="95"/>
      <c r="D9" s="95"/>
      <c r="E9" s="95"/>
      <c r="F9" s="95"/>
      <c r="G9" s="98"/>
      <c r="H9" s="95"/>
      <c r="I9" s="95"/>
      <c r="J9" s="95"/>
      <c r="K9" s="95"/>
      <c r="L9" s="95"/>
      <c r="M9" s="95"/>
      <c r="N9" s="95"/>
      <c r="O9" s="98"/>
      <c r="P9" s="95"/>
      <c r="Q9" s="95"/>
      <c r="R9" s="95"/>
      <c r="S9" s="96"/>
      <c r="T9" s="78"/>
      <c r="U9" s="78"/>
      <c r="V9" s="78"/>
      <c r="W9" s="78"/>
      <c r="X9" s="80"/>
      <c r="Y9" s="80"/>
      <c r="Z9" s="80"/>
    </row>
    <row r="10" spans="1:26" s="81" customFormat="1" ht="16.2" customHeight="1" thickBot="1" x14ac:dyDescent="0.35">
      <c r="A10" s="78"/>
      <c r="B10" s="102"/>
      <c r="C10" s="103"/>
      <c r="D10" s="103"/>
      <c r="E10" s="103"/>
      <c r="F10" s="103"/>
      <c r="G10" s="104"/>
      <c r="H10" s="103"/>
      <c r="I10" s="103"/>
      <c r="J10" s="103"/>
      <c r="K10" s="103"/>
      <c r="L10" s="103"/>
      <c r="M10" s="103"/>
      <c r="N10" s="103"/>
      <c r="O10" s="104"/>
      <c r="P10" s="103"/>
      <c r="Q10" s="103"/>
      <c r="R10" s="103"/>
      <c r="S10" s="105"/>
      <c r="T10" s="78"/>
      <c r="U10" s="78"/>
      <c r="V10" s="78"/>
      <c r="W10" s="78"/>
      <c r="X10" s="80"/>
      <c r="Y10" s="80"/>
      <c r="Z10" s="80"/>
    </row>
    <row r="11" spans="1:26" s="81" customFormat="1" ht="7.95" customHeight="1" thickBot="1" x14ac:dyDescent="0.35">
      <c r="A11" s="78"/>
      <c r="B11" s="106"/>
      <c r="C11" s="106"/>
      <c r="D11" s="106"/>
      <c r="E11" s="106"/>
      <c r="F11" s="106"/>
      <c r="G11" s="107"/>
      <c r="H11" s="106"/>
      <c r="I11" s="106"/>
      <c r="J11" s="106"/>
      <c r="K11" s="106"/>
      <c r="L11" s="106"/>
      <c r="M11" s="106"/>
      <c r="N11" s="106"/>
      <c r="O11" s="107"/>
      <c r="P11" s="106"/>
      <c r="Q11" s="106"/>
      <c r="R11" s="106"/>
      <c r="S11" s="106"/>
      <c r="T11" s="78"/>
      <c r="U11" s="78"/>
      <c r="V11" s="78"/>
      <c r="W11" s="78"/>
      <c r="X11" s="80"/>
      <c r="Y11" s="80"/>
      <c r="Z11" s="80"/>
    </row>
    <row r="12" spans="1:26" s="81" customFormat="1" ht="16.2" customHeight="1" x14ac:dyDescent="0.3">
      <c r="A12" s="78"/>
      <c r="B12" s="122" t="s">
        <v>44</v>
      </c>
      <c r="C12" s="123"/>
      <c r="D12" s="123"/>
      <c r="E12" s="123"/>
      <c r="F12" s="84" t="s">
        <v>40</v>
      </c>
      <c r="G12" s="85">
        <v>10</v>
      </c>
      <c r="H12" s="86" t="s">
        <v>45</v>
      </c>
      <c r="I12" s="87"/>
      <c r="J12" s="122" t="s">
        <v>46</v>
      </c>
      <c r="K12" s="123"/>
      <c r="L12" s="123"/>
      <c r="M12" s="123"/>
      <c r="N12" s="84" t="s">
        <v>47</v>
      </c>
      <c r="O12" s="85">
        <v>0.155</v>
      </c>
      <c r="P12" s="86" t="s">
        <v>45</v>
      </c>
      <c r="Q12" s="87"/>
      <c r="R12" s="87"/>
      <c r="S12" s="89"/>
      <c r="T12" s="78"/>
      <c r="U12" s="78"/>
      <c r="V12" s="78"/>
      <c r="W12" s="78"/>
      <c r="X12" s="80"/>
      <c r="Y12" s="80"/>
      <c r="Z12" s="80"/>
    </row>
    <row r="13" spans="1:26" s="81" customFormat="1" ht="16.2" customHeight="1" x14ac:dyDescent="0.3">
      <c r="A13" s="78"/>
      <c r="B13" s="116" t="s">
        <v>48</v>
      </c>
      <c r="C13" s="117"/>
      <c r="D13" s="117"/>
      <c r="E13" s="117"/>
      <c r="F13" s="108" t="s">
        <v>20</v>
      </c>
      <c r="G13" s="109">
        <v>10</v>
      </c>
      <c r="H13" s="110" t="s">
        <v>45</v>
      </c>
      <c r="I13" s="95"/>
      <c r="J13" s="116" t="s">
        <v>44</v>
      </c>
      <c r="K13" s="117"/>
      <c r="L13" s="117"/>
      <c r="M13" s="117"/>
      <c r="N13" s="108" t="s">
        <v>40</v>
      </c>
      <c r="O13" s="109">
        <v>0.16500000000000001</v>
      </c>
      <c r="P13" s="110" t="s">
        <v>45</v>
      </c>
      <c r="Q13" s="95"/>
      <c r="R13" s="95"/>
      <c r="S13" s="96"/>
      <c r="T13" s="78"/>
      <c r="U13" s="78"/>
      <c r="V13" s="78"/>
      <c r="W13" s="78"/>
      <c r="X13" s="80"/>
      <c r="Y13" s="80"/>
      <c r="Z13" s="80"/>
    </row>
    <row r="14" spans="1:26" s="81" customFormat="1" ht="16.2" customHeight="1" thickBot="1" x14ac:dyDescent="0.35">
      <c r="A14" s="78"/>
      <c r="B14" s="118" t="s">
        <v>51</v>
      </c>
      <c r="C14" s="119"/>
      <c r="D14" s="119"/>
      <c r="E14" s="119"/>
      <c r="F14" s="90" t="s">
        <v>52</v>
      </c>
      <c r="G14" s="91">
        <v>1.25</v>
      </c>
      <c r="H14" s="92" t="s">
        <v>45</v>
      </c>
      <c r="I14" s="95"/>
      <c r="J14" s="118" t="s">
        <v>48</v>
      </c>
      <c r="K14" s="119"/>
      <c r="L14" s="119"/>
      <c r="M14" s="119"/>
      <c r="N14" s="90" t="s">
        <v>20</v>
      </c>
      <c r="O14" s="91">
        <v>50</v>
      </c>
      <c r="P14" s="92" t="s">
        <v>45</v>
      </c>
      <c r="Q14" s="95"/>
      <c r="R14" s="95"/>
      <c r="S14" s="96"/>
      <c r="T14" s="78"/>
      <c r="U14" s="78"/>
      <c r="V14" s="78"/>
      <c r="W14" s="78"/>
      <c r="X14" s="80"/>
      <c r="Y14" s="80"/>
      <c r="Z14" s="80"/>
    </row>
    <row r="15" spans="1:26" s="81" customFormat="1" ht="16.2" customHeight="1" thickBot="1" x14ac:dyDescent="0.35">
      <c r="A15" s="78"/>
      <c r="B15" s="97"/>
      <c r="C15" s="95"/>
      <c r="D15" s="95"/>
      <c r="E15" s="95"/>
      <c r="F15" s="95"/>
      <c r="G15" s="98"/>
      <c r="H15" s="95"/>
      <c r="I15" s="95"/>
      <c r="J15" s="95"/>
      <c r="K15" s="95"/>
      <c r="L15" s="95"/>
      <c r="M15" s="95"/>
      <c r="N15" s="95"/>
      <c r="O15" s="98"/>
      <c r="P15" s="95"/>
      <c r="Q15" s="95"/>
      <c r="R15" s="95"/>
      <c r="S15" s="96"/>
      <c r="T15" s="78"/>
      <c r="U15" s="78"/>
      <c r="V15" s="78"/>
      <c r="W15" s="78"/>
      <c r="X15" s="80"/>
      <c r="Y15" s="80"/>
      <c r="Z15" s="80"/>
    </row>
    <row r="16" spans="1:26" s="81" customFormat="1" ht="16.2" customHeight="1" thickBot="1" x14ac:dyDescent="0.35">
      <c r="A16" s="78"/>
      <c r="B16" s="120" t="s">
        <v>53</v>
      </c>
      <c r="C16" s="121"/>
      <c r="D16" s="121"/>
      <c r="E16" s="121"/>
      <c r="F16" s="99" t="s">
        <v>47</v>
      </c>
      <c r="G16" s="100">
        <f>1/((1 / G12)+(1/G13)+(1/G14))</f>
        <v>1</v>
      </c>
      <c r="H16" s="101" t="s">
        <v>45</v>
      </c>
      <c r="I16" s="95"/>
      <c r="J16" s="120" t="s">
        <v>54</v>
      </c>
      <c r="K16" s="121"/>
      <c r="L16" s="121"/>
      <c r="M16" s="121"/>
      <c r="N16" s="99" t="s">
        <v>52</v>
      </c>
      <c r="O16" s="100">
        <f>1/((1 / O12)-(1/O13)-(1/O14))</f>
        <v>2.6953680771460151</v>
      </c>
      <c r="P16" s="101" t="s">
        <v>45</v>
      </c>
      <c r="Q16" s="95"/>
      <c r="R16" s="95"/>
      <c r="S16" s="96"/>
      <c r="T16" s="78"/>
      <c r="U16" s="78"/>
      <c r="V16" s="78"/>
      <c r="W16" s="78"/>
      <c r="X16" s="80"/>
      <c r="Y16" s="80"/>
      <c r="Z16" s="80"/>
    </row>
    <row r="17" spans="1:26" s="81" customFormat="1" ht="16.2" customHeight="1" thickBot="1" x14ac:dyDescent="0.35">
      <c r="A17" s="78"/>
      <c r="B17" s="102"/>
      <c r="C17" s="103"/>
      <c r="D17" s="103"/>
      <c r="E17" s="103"/>
      <c r="F17" s="103"/>
      <c r="G17" s="104"/>
      <c r="H17" s="103"/>
      <c r="I17" s="103"/>
      <c r="J17" s="103"/>
      <c r="K17" s="103"/>
      <c r="L17" s="103"/>
      <c r="M17" s="103"/>
      <c r="N17" s="103"/>
      <c r="O17" s="104"/>
      <c r="P17" s="103"/>
      <c r="Q17" s="103"/>
      <c r="R17" s="103"/>
      <c r="S17" s="105"/>
      <c r="T17" s="78"/>
      <c r="U17" s="78"/>
      <c r="V17" s="78"/>
      <c r="W17" s="78"/>
      <c r="X17" s="80"/>
      <c r="Y17" s="80"/>
      <c r="Z17" s="80"/>
    </row>
    <row r="18" spans="1:26" s="81" customFormat="1" ht="7.95" customHeight="1" thickBot="1" x14ac:dyDescent="0.35">
      <c r="A18" s="78"/>
      <c r="B18" s="78"/>
      <c r="C18" s="78"/>
      <c r="D18" s="78"/>
      <c r="E18" s="78"/>
      <c r="F18" s="78"/>
      <c r="G18" s="79"/>
      <c r="H18" s="78"/>
      <c r="I18" s="78"/>
      <c r="J18" s="78"/>
      <c r="K18" s="78"/>
      <c r="L18" s="78"/>
      <c r="M18" s="78"/>
      <c r="N18" s="78"/>
      <c r="O18" s="79"/>
      <c r="P18" s="78"/>
      <c r="Q18" s="78"/>
      <c r="R18" s="78"/>
      <c r="S18" s="78"/>
      <c r="T18" s="78"/>
      <c r="U18" s="78"/>
      <c r="V18" s="78"/>
      <c r="W18" s="78"/>
      <c r="X18" s="80"/>
      <c r="Y18" s="80"/>
      <c r="Z18" s="80"/>
    </row>
    <row r="19" spans="1:26" s="81" customFormat="1" ht="16.2" customHeight="1" x14ac:dyDescent="0.3">
      <c r="A19" s="78"/>
      <c r="B19" s="122" t="s">
        <v>44</v>
      </c>
      <c r="C19" s="123"/>
      <c r="D19" s="123"/>
      <c r="E19" s="123"/>
      <c r="F19" s="84" t="s">
        <v>40</v>
      </c>
      <c r="G19" s="85">
        <v>1.4286000000000001</v>
      </c>
      <c r="H19" s="86" t="s">
        <v>45</v>
      </c>
      <c r="I19" s="87"/>
      <c r="J19" s="122" t="s">
        <v>46</v>
      </c>
      <c r="K19" s="123"/>
      <c r="L19" s="123"/>
      <c r="M19" s="123"/>
      <c r="N19" s="84" t="s">
        <v>47</v>
      </c>
      <c r="O19" s="85">
        <v>1</v>
      </c>
      <c r="P19" s="86" t="s">
        <v>45</v>
      </c>
      <c r="Q19" s="87"/>
      <c r="R19" s="87"/>
      <c r="S19" s="87"/>
      <c r="T19" s="89"/>
      <c r="U19" s="78"/>
      <c r="V19" s="78"/>
      <c r="W19" s="78"/>
      <c r="X19" s="80"/>
      <c r="Y19" s="80"/>
      <c r="Z19" s="80"/>
    </row>
    <row r="20" spans="1:26" s="81" customFormat="1" ht="16.2" customHeight="1" x14ac:dyDescent="0.3">
      <c r="A20" s="78"/>
      <c r="B20" s="116" t="s">
        <v>48</v>
      </c>
      <c r="C20" s="117"/>
      <c r="D20" s="117"/>
      <c r="E20" s="117"/>
      <c r="F20" s="108" t="s">
        <v>20</v>
      </c>
      <c r="G20" s="109">
        <v>10</v>
      </c>
      <c r="H20" s="110" t="s">
        <v>45</v>
      </c>
      <c r="I20" s="95"/>
      <c r="J20" s="116" t="s">
        <v>44</v>
      </c>
      <c r="K20" s="117"/>
      <c r="L20" s="117"/>
      <c r="M20" s="117"/>
      <c r="N20" s="108" t="s">
        <v>40</v>
      </c>
      <c r="O20" s="109">
        <v>10</v>
      </c>
      <c r="P20" s="110" t="s">
        <v>45</v>
      </c>
      <c r="Q20" s="95"/>
      <c r="R20" s="95"/>
      <c r="S20" s="95"/>
      <c r="T20" s="96"/>
      <c r="U20" s="78"/>
      <c r="V20" s="78"/>
      <c r="W20" s="78"/>
      <c r="X20" s="80"/>
      <c r="Y20" s="80"/>
      <c r="Z20" s="80"/>
    </row>
    <row r="21" spans="1:26" s="81" customFormat="1" ht="16.2" customHeight="1" x14ac:dyDescent="0.3">
      <c r="A21" s="78"/>
      <c r="B21" s="116" t="s">
        <v>51</v>
      </c>
      <c r="C21" s="117"/>
      <c r="D21" s="117"/>
      <c r="E21" s="117"/>
      <c r="F21" s="108" t="s">
        <v>52</v>
      </c>
      <c r="G21" s="109">
        <v>10</v>
      </c>
      <c r="H21" s="110" t="s">
        <v>45</v>
      </c>
      <c r="I21" s="95"/>
      <c r="J21" s="116" t="s">
        <v>48</v>
      </c>
      <c r="K21" s="117"/>
      <c r="L21" s="117"/>
      <c r="M21" s="117"/>
      <c r="N21" s="108" t="s">
        <v>20</v>
      </c>
      <c r="O21" s="109">
        <v>10</v>
      </c>
      <c r="P21" s="110" t="s">
        <v>45</v>
      </c>
      <c r="Q21" s="95"/>
      <c r="R21" s="95"/>
      <c r="S21" s="95"/>
      <c r="T21" s="96"/>
      <c r="U21" s="78"/>
      <c r="V21" s="78"/>
      <c r="W21" s="78"/>
      <c r="X21" s="80"/>
      <c r="Y21" s="80"/>
      <c r="Z21" s="80"/>
    </row>
    <row r="22" spans="1:26" s="81" customFormat="1" ht="16.2" customHeight="1" thickBot="1" x14ac:dyDescent="0.35">
      <c r="A22" s="78"/>
      <c r="B22" s="118" t="s">
        <v>55</v>
      </c>
      <c r="C22" s="119"/>
      <c r="D22" s="119"/>
      <c r="E22" s="119"/>
      <c r="F22" s="90" t="s">
        <v>56</v>
      </c>
      <c r="G22" s="91">
        <v>10</v>
      </c>
      <c r="H22" s="92" t="s">
        <v>45</v>
      </c>
      <c r="I22" s="95"/>
      <c r="J22" s="118" t="s">
        <v>51</v>
      </c>
      <c r="K22" s="119"/>
      <c r="L22" s="119"/>
      <c r="M22" s="119"/>
      <c r="N22" s="90" t="s">
        <v>52</v>
      </c>
      <c r="O22" s="91">
        <v>10</v>
      </c>
      <c r="P22" s="92" t="s">
        <v>45</v>
      </c>
      <c r="Q22" s="95"/>
      <c r="R22" s="95"/>
      <c r="S22" s="95"/>
      <c r="T22" s="96"/>
      <c r="U22" s="78"/>
      <c r="V22" s="78"/>
      <c r="W22" s="78"/>
      <c r="X22" s="80"/>
      <c r="Y22" s="80"/>
      <c r="Z22" s="80"/>
    </row>
    <row r="23" spans="1:26" s="81" customFormat="1" ht="16.2" customHeight="1" thickBot="1" x14ac:dyDescent="0.35">
      <c r="A23" s="78"/>
      <c r="B23" s="97"/>
      <c r="C23" s="95"/>
      <c r="D23" s="95"/>
      <c r="E23" s="95"/>
      <c r="F23" s="95"/>
      <c r="G23" s="98"/>
      <c r="H23" s="95"/>
      <c r="I23" s="95"/>
      <c r="J23" s="95"/>
      <c r="K23" s="95"/>
      <c r="L23" s="95"/>
      <c r="M23" s="95"/>
      <c r="N23" s="95"/>
      <c r="O23" s="98"/>
      <c r="P23" s="95"/>
      <c r="Q23" s="95"/>
      <c r="R23" s="95"/>
      <c r="S23" s="95"/>
      <c r="T23" s="96"/>
      <c r="U23" s="78"/>
      <c r="V23" s="78"/>
      <c r="W23" s="78"/>
      <c r="X23" s="80"/>
      <c r="Y23" s="80"/>
      <c r="Z23" s="80"/>
    </row>
    <row r="24" spans="1:26" s="81" customFormat="1" ht="16.2" customHeight="1" thickBot="1" x14ac:dyDescent="0.35">
      <c r="A24" s="78"/>
      <c r="B24" s="120" t="s">
        <v>53</v>
      </c>
      <c r="C24" s="121"/>
      <c r="D24" s="121"/>
      <c r="E24" s="121"/>
      <c r="F24" s="99" t="s">
        <v>47</v>
      </c>
      <c r="G24" s="100">
        <f>1/((1 / G19)+(1/G20)+(1/G21)+(1/G22))</f>
        <v>1.0000139999160007</v>
      </c>
      <c r="H24" s="101" t="s">
        <v>45</v>
      </c>
      <c r="I24" s="103"/>
      <c r="J24" s="120" t="s">
        <v>57</v>
      </c>
      <c r="K24" s="121"/>
      <c r="L24" s="121"/>
      <c r="M24" s="121"/>
      <c r="N24" s="99" t="s">
        <v>56</v>
      </c>
      <c r="O24" s="100">
        <f>1/((1 / O19)-(1/O20)-(1/O21)-(1/O22))</f>
        <v>1.4285714285714284</v>
      </c>
      <c r="P24" s="101" t="s">
        <v>45</v>
      </c>
      <c r="Q24" s="103"/>
      <c r="R24" s="103"/>
      <c r="S24" s="103"/>
      <c r="T24" s="105"/>
      <c r="U24" s="78"/>
      <c r="V24" s="78"/>
      <c r="W24" s="78"/>
      <c r="X24" s="80"/>
      <c r="Y24" s="80"/>
      <c r="Z24" s="80"/>
    </row>
    <row r="25" spans="1:26" s="81" customFormat="1" ht="7.95" customHeight="1" thickBot="1" x14ac:dyDescent="0.35">
      <c r="A25" s="78"/>
      <c r="B25" s="78"/>
      <c r="C25" s="78"/>
      <c r="D25" s="78"/>
      <c r="E25" s="78"/>
      <c r="F25" s="78"/>
      <c r="G25" s="79"/>
      <c r="H25" s="78"/>
      <c r="I25" s="78"/>
      <c r="J25" s="78"/>
      <c r="K25" s="78"/>
      <c r="L25" s="78"/>
      <c r="M25" s="78"/>
      <c r="N25" s="78"/>
      <c r="O25" s="79"/>
      <c r="P25" s="78"/>
      <c r="Q25" s="78"/>
      <c r="R25" s="78"/>
      <c r="S25" s="78"/>
      <c r="T25" s="78"/>
      <c r="U25" s="78"/>
      <c r="V25" s="78"/>
      <c r="W25" s="78"/>
      <c r="X25" s="80"/>
      <c r="Y25" s="80"/>
      <c r="Z25" s="80"/>
    </row>
    <row r="26" spans="1:26" s="81" customFormat="1" ht="16.2" customHeight="1" x14ac:dyDescent="0.3">
      <c r="A26" s="78"/>
      <c r="B26" s="122" t="s">
        <v>44</v>
      </c>
      <c r="C26" s="123"/>
      <c r="D26" s="123"/>
      <c r="E26" s="123"/>
      <c r="F26" s="84" t="s">
        <v>40</v>
      </c>
      <c r="G26" s="85">
        <v>1.6667000000000001</v>
      </c>
      <c r="H26" s="86" t="s">
        <v>45</v>
      </c>
      <c r="I26" s="87"/>
      <c r="J26" s="122" t="s">
        <v>46</v>
      </c>
      <c r="K26" s="123"/>
      <c r="L26" s="123"/>
      <c r="M26" s="123"/>
      <c r="N26" s="84" t="s">
        <v>47</v>
      </c>
      <c r="O26" s="85">
        <v>1</v>
      </c>
      <c r="P26" s="86" t="s">
        <v>45</v>
      </c>
      <c r="Q26" s="87"/>
      <c r="R26" s="87"/>
      <c r="S26" s="87"/>
      <c r="T26" s="89"/>
      <c r="U26" s="78"/>
      <c r="V26" s="78"/>
      <c r="W26" s="78"/>
      <c r="X26" s="80"/>
      <c r="Y26" s="80"/>
      <c r="Z26" s="80"/>
    </row>
    <row r="27" spans="1:26" s="81" customFormat="1" ht="16.2" customHeight="1" x14ac:dyDescent="0.3">
      <c r="A27" s="78"/>
      <c r="B27" s="116" t="s">
        <v>48</v>
      </c>
      <c r="C27" s="117"/>
      <c r="D27" s="117"/>
      <c r="E27" s="117"/>
      <c r="F27" s="108" t="s">
        <v>20</v>
      </c>
      <c r="G27" s="109">
        <v>10</v>
      </c>
      <c r="H27" s="110" t="s">
        <v>45</v>
      </c>
      <c r="I27" s="95"/>
      <c r="J27" s="116" t="s">
        <v>44</v>
      </c>
      <c r="K27" s="117"/>
      <c r="L27" s="117"/>
      <c r="M27" s="117"/>
      <c r="N27" s="108" t="s">
        <v>40</v>
      </c>
      <c r="O27" s="109">
        <v>10</v>
      </c>
      <c r="P27" s="110" t="s">
        <v>45</v>
      </c>
      <c r="Q27" s="95"/>
      <c r="R27" s="95"/>
      <c r="S27" s="95"/>
      <c r="T27" s="96"/>
      <c r="U27" s="78"/>
      <c r="V27" s="78"/>
      <c r="W27" s="78"/>
      <c r="X27" s="80"/>
      <c r="Y27" s="80"/>
      <c r="Z27" s="80"/>
    </row>
    <row r="28" spans="1:26" s="81" customFormat="1" ht="16.2" customHeight="1" x14ac:dyDescent="0.3">
      <c r="A28" s="78"/>
      <c r="B28" s="116" t="s">
        <v>51</v>
      </c>
      <c r="C28" s="117"/>
      <c r="D28" s="117"/>
      <c r="E28" s="117"/>
      <c r="F28" s="108" t="s">
        <v>52</v>
      </c>
      <c r="G28" s="109">
        <v>10</v>
      </c>
      <c r="H28" s="110" t="s">
        <v>45</v>
      </c>
      <c r="I28" s="95"/>
      <c r="J28" s="116" t="s">
        <v>48</v>
      </c>
      <c r="K28" s="117"/>
      <c r="L28" s="117"/>
      <c r="M28" s="117"/>
      <c r="N28" s="108" t="s">
        <v>20</v>
      </c>
      <c r="O28" s="109">
        <v>10</v>
      </c>
      <c r="P28" s="110" t="s">
        <v>45</v>
      </c>
      <c r="Q28" s="95"/>
      <c r="R28" s="95"/>
      <c r="S28" s="95"/>
      <c r="T28" s="96"/>
      <c r="U28" s="78"/>
      <c r="V28" s="78"/>
      <c r="W28" s="78"/>
      <c r="X28" s="80"/>
      <c r="Y28" s="80"/>
      <c r="Z28" s="80"/>
    </row>
    <row r="29" spans="1:26" s="81" customFormat="1" ht="16.2" customHeight="1" x14ac:dyDescent="0.3">
      <c r="A29" s="78"/>
      <c r="B29" s="116" t="s">
        <v>55</v>
      </c>
      <c r="C29" s="117"/>
      <c r="D29" s="117"/>
      <c r="E29" s="117"/>
      <c r="F29" s="108" t="s">
        <v>56</v>
      </c>
      <c r="G29" s="109">
        <v>10</v>
      </c>
      <c r="H29" s="110" t="s">
        <v>45</v>
      </c>
      <c r="I29" s="95"/>
      <c r="J29" s="116" t="s">
        <v>51</v>
      </c>
      <c r="K29" s="117"/>
      <c r="L29" s="117"/>
      <c r="M29" s="117"/>
      <c r="N29" s="108" t="s">
        <v>52</v>
      </c>
      <c r="O29" s="109">
        <v>10</v>
      </c>
      <c r="P29" s="110" t="s">
        <v>45</v>
      </c>
      <c r="Q29" s="95"/>
      <c r="R29" s="95"/>
      <c r="S29" s="95"/>
      <c r="T29" s="96"/>
      <c r="U29" s="78"/>
      <c r="V29" s="78"/>
      <c r="W29" s="78"/>
      <c r="X29" s="80"/>
      <c r="Y29" s="80"/>
      <c r="Z29" s="80"/>
    </row>
    <row r="30" spans="1:26" s="81" customFormat="1" ht="16.2" customHeight="1" thickBot="1" x14ac:dyDescent="0.35">
      <c r="A30" s="78"/>
      <c r="B30" s="118" t="s">
        <v>58</v>
      </c>
      <c r="C30" s="119"/>
      <c r="D30" s="119"/>
      <c r="E30" s="119"/>
      <c r="F30" s="90" t="s">
        <v>59</v>
      </c>
      <c r="G30" s="91">
        <v>10</v>
      </c>
      <c r="H30" s="92" t="s">
        <v>45</v>
      </c>
      <c r="I30" s="95"/>
      <c r="J30" s="118" t="s">
        <v>60</v>
      </c>
      <c r="K30" s="119"/>
      <c r="L30" s="119"/>
      <c r="M30" s="119"/>
      <c r="N30" s="90" t="s">
        <v>56</v>
      </c>
      <c r="O30" s="91">
        <v>10</v>
      </c>
      <c r="P30" s="92" t="s">
        <v>45</v>
      </c>
      <c r="Q30" s="95"/>
      <c r="R30" s="95"/>
      <c r="S30" s="95"/>
      <c r="T30" s="96"/>
      <c r="U30" s="78"/>
      <c r="V30" s="78"/>
      <c r="W30" s="78"/>
      <c r="X30" s="80"/>
      <c r="Y30" s="80"/>
      <c r="Z30" s="80"/>
    </row>
    <row r="31" spans="1:26" s="81" customFormat="1" ht="7.95" customHeight="1" thickBot="1" x14ac:dyDescent="0.35">
      <c r="A31" s="78"/>
      <c r="B31" s="97"/>
      <c r="C31" s="95"/>
      <c r="D31" s="95"/>
      <c r="E31" s="95"/>
      <c r="F31" s="95"/>
      <c r="G31" s="98"/>
      <c r="H31" s="95"/>
      <c r="I31" s="95"/>
      <c r="J31" s="95"/>
      <c r="K31" s="95"/>
      <c r="L31" s="95"/>
      <c r="M31" s="95"/>
      <c r="N31" s="95"/>
      <c r="O31" s="98"/>
      <c r="P31" s="95"/>
      <c r="Q31" s="95"/>
      <c r="R31" s="95"/>
      <c r="S31" s="95"/>
      <c r="T31" s="96"/>
      <c r="U31" s="78"/>
      <c r="V31" s="78"/>
      <c r="W31" s="78"/>
      <c r="X31" s="80"/>
      <c r="Y31" s="80"/>
      <c r="Z31" s="80"/>
    </row>
    <row r="32" spans="1:26" s="81" customFormat="1" ht="16.2" customHeight="1" thickBot="1" x14ac:dyDescent="0.35">
      <c r="A32" s="78"/>
      <c r="B32" s="120" t="s">
        <v>53</v>
      </c>
      <c r="C32" s="121"/>
      <c r="D32" s="121"/>
      <c r="E32" s="121"/>
      <c r="F32" s="99" t="s">
        <v>47</v>
      </c>
      <c r="G32" s="100">
        <f>1/((1 / G26)+(1/G27)+(1/G28)+(1/G29)+(1/G30))</f>
        <v>1.0000119999040009</v>
      </c>
      <c r="H32" s="101" t="s">
        <v>45</v>
      </c>
      <c r="I32" s="103"/>
      <c r="J32" s="120" t="s">
        <v>61</v>
      </c>
      <c r="K32" s="121"/>
      <c r="L32" s="121"/>
      <c r="M32" s="121"/>
      <c r="N32" s="99" t="s">
        <v>59</v>
      </c>
      <c r="O32" s="100">
        <f>1/((1 / O26)-(1/O27)-(1/O28)-(1/O29)-(1/O30))</f>
        <v>1.6666666666666665</v>
      </c>
      <c r="P32" s="101" t="s">
        <v>45</v>
      </c>
      <c r="Q32" s="103"/>
      <c r="R32" s="103"/>
      <c r="S32" s="103"/>
      <c r="T32" s="105"/>
      <c r="U32" s="78"/>
      <c r="V32" s="78"/>
      <c r="W32" s="78"/>
      <c r="X32" s="80"/>
      <c r="Y32" s="80"/>
      <c r="Z32" s="80"/>
    </row>
    <row r="33" spans="1:26" s="81" customFormat="1" ht="7.95" customHeight="1" x14ac:dyDescent="0.3">
      <c r="A33" s="78"/>
      <c r="B33" s="78"/>
      <c r="C33" s="78"/>
      <c r="D33" s="78"/>
      <c r="E33" s="78"/>
      <c r="F33" s="78"/>
      <c r="G33" s="79"/>
      <c r="H33" s="78"/>
      <c r="I33" s="78"/>
      <c r="J33" s="78"/>
      <c r="K33" s="78"/>
      <c r="L33" s="78"/>
      <c r="M33" s="78"/>
      <c r="N33" s="78"/>
      <c r="O33" s="79"/>
      <c r="P33" s="78"/>
      <c r="Q33" s="78"/>
      <c r="R33" s="78"/>
      <c r="S33" s="78"/>
      <c r="T33" s="78"/>
      <c r="U33" s="78"/>
      <c r="V33" s="78"/>
      <c r="W33" s="78"/>
      <c r="X33" s="80"/>
      <c r="Y33" s="80"/>
      <c r="Z33" s="80"/>
    </row>
    <row r="34" spans="1:26" s="6" customFormat="1" ht="16.2" customHeight="1" x14ac:dyDescent="0.3">
      <c r="A34" s="43"/>
      <c r="B34" s="114" t="s">
        <v>26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43"/>
      <c r="V34" s="43"/>
      <c r="W34" s="43"/>
      <c r="X34" s="1"/>
      <c r="Y34" s="1"/>
      <c r="Z34" s="1"/>
    </row>
    <row r="35" spans="1:26" s="81" customFormat="1" ht="16.2" customHeight="1" x14ac:dyDescent="0.3">
      <c r="A35" s="78"/>
      <c r="B35" s="78"/>
      <c r="C35" s="78"/>
      <c r="D35" s="78"/>
      <c r="E35" s="78"/>
      <c r="F35" s="78"/>
      <c r="G35" s="79"/>
      <c r="H35" s="78"/>
      <c r="I35" s="78"/>
      <c r="J35" s="78"/>
      <c r="K35" s="78"/>
      <c r="L35" s="78"/>
      <c r="M35" s="78"/>
      <c r="N35" s="78"/>
      <c r="O35" s="79"/>
      <c r="P35" s="78"/>
      <c r="Q35" s="78"/>
      <c r="R35" s="78"/>
      <c r="S35" s="78"/>
      <c r="T35" s="78"/>
      <c r="U35" s="78"/>
      <c r="V35" s="78"/>
      <c r="W35" s="78"/>
      <c r="X35" s="80"/>
      <c r="Y35" s="80"/>
      <c r="Z35" s="80"/>
    </row>
    <row r="36" spans="1:26" s="81" customFormat="1" ht="16.2" customHeight="1" x14ac:dyDescent="0.3">
      <c r="A36" s="78"/>
      <c r="B36" s="78"/>
      <c r="C36" s="78"/>
      <c r="D36" s="78"/>
      <c r="E36" s="78"/>
      <c r="F36" s="78"/>
      <c r="G36" s="79"/>
      <c r="H36" s="78"/>
      <c r="I36" s="78"/>
      <c r="J36" s="78"/>
      <c r="K36" s="78"/>
      <c r="L36" s="78"/>
      <c r="M36" s="78"/>
      <c r="N36" s="78"/>
      <c r="O36" s="79"/>
      <c r="P36" s="78"/>
      <c r="Q36" s="78"/>
      <c r="R36" s="78"/>
      <c r="S36" s="78"/>
      <c r="T36" s="78"/>
      <c r="U36" s="78"/>
      <c r="V36" s="78"/>
      <c r="W36" s="78"/>
      <c r="X36" s="80"/>
      <c r="Y36" s="80"/>
      <c r="Z36" s="80"/>
    </row>
    <row r="37" spans="1:26" s="81" customFormat="1" ht="16.2" customHeight="1" x14ac:dyDescent="0.3">
      <c r="A37" s="78"/>
      <c r="B37" s="78"/>
      <c r="C37" s="78"/>
      <c r="D37" s="78"/>
      <c r="E37" s="78"/>
      <c r="F37" s="78"/>
      <c r="G37" s="79"/>
      <c r="H37" s="78"/>
      <c r="I37" s="78"/>
      <c r="J37" s="78"/>
      <c r="K37" s="78"/>
      <c r="L37" s="78"/>
      <c r="M37" s="78"/>
      <c r="N37" s="78"/>
      <c r="O37" s="79"/>
      <c r="P37" s="78"/>
      <c r="Q37" s="78"/>
      <c r="R37" s="78"/>
      <c r="S37" s="78"/>
      <c r="T37" s="78"/>
      <c r="U37" s="78"/>
      <c r="V37" s="78"/>
      <c r="W37" s="78"/>
      <c r="X37" s="80"/>
      <c r="Y37" s="80"/>
      <c r="Z37" s="80"/>
    </row>
    <row r="38" spans="1:26" s="81" customFormat="1" ht="16.2" customHeight="1" x14ac:dyDescent="0.3">
      <c r="A38" s="78"/>
      <c r="B38" s="78"/>
      <c r="C38" s="78"/>
      <c r="D38" s="78"/>
      <c r="E38" s="78"/>
      <c r="F38" s="78"/>
      <c r="G38" s="79"/>
      <c r="H38" s="78"/>
      <c r="I38" s="78"/>
      <c r="J38" s="78"/>
      <c r="K38" s="78"/>
      <c r="L38" s="78"/>
      <c r="M38" s="78"/>
      <c r="N38" s="78"/>
      <c r="O38" s="79"/>
      <c r="P38" s="78"/>
      <c r="Q38" s="78"/>
      <c r="R38" s="78"/>
      <c r="S38" s="78"/>
      <c r="T38" s="78"/>
      <c r="U38" s="78"/>
      <c r="V38" s="78"/>
      <c r="W38" s="78"/>
      <c r="X38" s="80"/>
      <c r="Y38" s="80"/>
      <c r="Z38" s="80"/>
    </row>
    <row r="39" spans="1:26" s="81" customFormat="1" ht="16.2" customHeight="1" x14ac:dyDescent="0.3">
      <c r="A39" s="78"/>
      <c r="B39" s="78"/>
      <c r="C39" s="78"/>
      <c r="D39" s="78"/>
      <c r="E39" s="78"/>
      <c r="F39" s="78"/>
      <c r="G39" s="79"/>
      <c r="H39" s="78"/>
      <c r="I39" s="78"/>
      <c r="J39" s="78"/>
      <c r="K39" s="78"/>
      <c r="L39" s="78"/>
      <c r="M39" s="78"/>
      <c r="N39" s="78"/>
      <c r="O39" s="79"/>
      <c r="P39" s="78"/>
      <c r="Q39" s="78"/>
      <c r="R39" s="78"/>
      <c r="S39" s="78"/>
      <c r="T39" s="78"/>
      <c r="U39" s="78"/>
      <c r="V39" s="78"/>
      <c r="W39" s="78"/>
      <c r="X39" s="80"/>
      <c r="Y39" s="80"/>
      <c r="Z39" s="80"/>
    </row>
    <row r="40" spans="1:26" s="81" customFormat="1" ht="16.2" customHeight="1" x14ac:dyDescent="0.3">
      <c r="A40" s="78"/>
      <c r="B40" s="78"/>
      <c r="C40" s="78"/>
      <c r="D40" s="78"/>
      <c r="E40" s="78"/>
      <c r="F40" s="78"/>
      <c r="G40" s="79"/>
      <c r="H40" s="78"/>
      <c r="I40" s="78"/>
      <c r="J40" s="78"/>
      <c r="K40" s="78"/>
      <c r="L40" s="78"/>
      <c r="M40" s="78"/>
      <c r="N40" s="78"/>
      <c r="O40" s="79"/>
      <c r="P40" s="78"/>
      <c r="Q40" s="78"/>
      <c r="R40" s="78"/>
      <c r="S40" s="78"/>
      <c r="T40" s="78"/>
      <c r="U40" s="78"/>
      <c r="V40" s="78"/>
      <c r="W40" s="78"/>
      <c r="X40" s="80"/>
      <c r="Y40" s="80"/>
      <c r="Z40" s="80"/>
    </row>
    <row r="41" spans="1:26" s="81" customFormat="1" ht="16.2" customHeight="1" x14ac:dyDescent="0.3">
      <c r="A41" s="78"/>
      <c r="B41" s="78"/>
      <c r="C41" s="78"/>
      <c r="D41" s="78"/>
      <c r="E41" s="78"/>
      <c r="F41" s="78"/>
      <c r="G41" s="79"/>
      <c r="H41" s="78"/>
      <c r="I41" s="78"/>
      <c r="J41" s="78"/>
      <c r="K41" s="78"/>
      <c r="L41" s="78"/>
      <c r="M41" s="78"/>
      <c r="N41" s="78"/>
      <c r="O41" s="79"/>
      <c r="P41" s="78"/>
      <c r="Q41" s="78"/>
      <c r="R41" s="78"/>
      <c r="S41" s="78"/>
      <c r="T41" s="78"/>
      <c r="U41" s="78"/>
      <c r="V41" s="78"/>
      <c r="W41" s="78"/>
      <c r="X41" s="80"/>
      <c r="Y41" s="80"/>
      <c r="Z41" s="80"/>
    </row>
    <row r="42" spans="1:26" s="81" customFormat="1" ht="16.2" customHeight="1" x14ac:dyDescent="0.3">
      <c r="A42" s="78"/>
      <c r="B42" s="78"/>
      <c r="C42" s="78"/>
      <c r="D42" s="78"/>
      <c r="E42" s="78"/>
      <c r="F42" s="78"/>
      <c r="G42" s="79"/>
      <c r="H42" s="78"/>
      <c r="I42" s="78"/>
      <c r="J42" s="78"/>
      <c r="K42" s="78"/>
      <c r="L42" s="78"/>
      <c r="M42" s="78"/>
      <c r="N42" s="78"/>
      <c r="O42" s="79"/>
      <c r="P42" s="78"/>
      <c r="Q42" s="78"/>
      <c r="R42" s="78"/>
      <c r="S42" s="78"/>
      <c r="T42" s="78"/>
      <c r="U42" s="78"/>
      <c r="V42" s="78"/>
      <c r="W42" s="78"/>
      <c r="X42" s="80"/>
      <c r="Y42" s="80"/>
      <c r="Z42" s="80"/>
    </row>
    <row r="43" spans="1:26" s="81" customFormat="1" ht="16.2" customHeight="1" x14ac:dyDescent="0.3">
      <c r="A43" s="78"/>
      <c r="B43" s="78"/>
      <c r="C43" s="78"/>
      <c r="D43" s="78"/>
      <c r="E43" s="78"/>
      <c r="F43" s="78"/>
      <c r="G43" s="79"/>
      <c r="H43" s="78"/>
      <c r="I43" s="78"/>
      <c r="J43" s="78"/>
      <c r="K43" s="78"/>
      <c r="L43" s="78"/>
      <c r="M43" s="78"/>
      <c r="N43" s="78"/>
      <c r="O43" s="79"/>
      <c r="P43" s="78"/>
      <c r="Q43" s="78"/>
      <c r="R43" s="78"/>
      <c r="S43" s="78"/>
      <c r="T43" s="78"/>
      <c r="U43" s="78"/>
      <c r="V43" s="78"/>
      <c r="W43" s="78"/>
      <c r="X43" s="80"/>
      <c r="Y43" s="80"/>
      <c r="Z43" s="80"/>
    </row>
    <row r="44" spans="1:26" s="81" customFormat="1" ht="16.2" customHeight="1" x14ac:dyDescent="0.3">
      <c r="A44" s="78"/>
      <c r="B44" s="78"/>
      <c r="C44" s="78"/>
      <c r="D44" s="78"/>
      <c r="E44" s="78"/>
      <c r="F44" s="78"/>
      <c r="G44" s="79"/>
      <c r="H44" s="78"/>
      <c r="I44" s="78"/>
      <c r="J44" s="78"/>
      <c r="K44" s="78"/>
      <c r="L44" s="78"/>
      <c r="M44" s="78"/>
      <c r="N44" s="78"/>
      <c r="O44" s="79"/>
      <c r="P44" s="78"/>
      <c r="Q44" s="78"/>
      <c r="R44" s="78"/>
      <c r="S44" s="78"/>
      <c r="T44" s="78"/>
      <c r="U44" s="78"/>
      <c r="V44" s="78"/>
      <c r="W44" s="78"/>
      <c r="X44" s="80"/>
      <c r="Y44" s="80"/>
      <c r="Z44" s="80"/>
    </row>
    <row r="45" spans="1:26" s="81" customFormat="1" ht="16.2" customHeight="1" x14ac:dyDescent="0.3">
      <c r="A45" s="78"/>
      <c r="B45" s="78"/>
      <c r="C45" s="78"/>
      <c r="D45" s="78"/>
      <c r="E45" s="78"/>
      <c r="F45" s="78"/>
      <c r="G45" s="79"/>
      <c r="H45" s="78"/>
      <c r="I45" s="78"/>
      <c r="J45" s="78"/>
      <c r="K45" s="78"/>
      <c r="L45" s="78"/>
      <c r="M45" s="78"/>
      <c r="N45" s="78"/>
      <c r="O45" s="79"/>
      <c r="P45" s="78"/>
      <c r="Q45" s="78"/>
      <c r="R45" s="78"/>
      <c r="S45" s="78"/>
      <c r="T45" s="78"/>
      <c r="U45" s="78"/>
      <c r="V45" s="78"/>
      <c r="W45" s="78"/>
      <c r="X45" s="80"/>
      <c r="Y45" s="80"/>
      <c r="Z45" s="80"/>
    </row>
    <row r="46" spans="1:26" s="81" customFormat="1" ht="16.2" customHeight="1" x14ac:dyDescent="0.3">
      <c r="A46" s="78"/>
      <c r="B46" s="78"/>
      <c r="C46" s="78"/>
      <c r="D46" s="78"/>
      <c r="E46" s="78"/>
      <c r="F46" s="78"/>
      <c r="G46" s="79"/>
      <c r="H46" s="78"/>
      <c r="I46" s="78"/>
      <c r="J46" s="78"/>
      <c r="K46" s="78"/>
      <c r="L46" s="78"/>
      <c r="M46" s="78"/>
      <c r="N46" s="78"/>
      <c r="O46" s="79"/>
      <c r="P46" s="78"/>
      <c r="Q46" s="78"/>
      <c r="R46" s="78"/>
      <c r="S46" s="78"/>
      <c r="T46" s="78"/>
      <c r="U46" s="78"/>
      <c r="V46" s="78"/>
      <c r="W46" s="78"/>
      <c r="X46" s="80"/>
      <c r="Y46" s="80"/>
      <c r="Z46" s="80"/>
    </row>
    <row r="47" spans="1:26" s="81" customFormat="1" ht="16.2" customHeight="1" x14ac:dyDescent="0.3">
      <c r="A47" s="78"/>
      <c r="B47" s="78"/>
      <c r="C47" s="78"/>
      <c r="D47" s="78"/>
      <c r="E47" s="78"/>
      <c r="F47" s="78"/>
      <c r="G47" s="79"/>
      <c r="H47" s="78"/>
      <c r="I47" s="78"/>
      <c r="J47" s="78"/>
      <c r="K47" s="78"/>
      <c r="L47" s="78"/>
      <c r="M47" s="78"/>
      <c r="N47" s="78"/>
      <c r="O47" s="79"/>
      <c r="P47" s="78"/>
      <c r="Q47" s="78"/>
      <c r="R47" s="78"/>
      <c r="S47" s="78"/>
      <c r="T47" s="78"/>
      <c r="U47" s="78"/>
      <c r="V47" s="78"/>
      <c r="W47" s="78"/>
      <c r="X47" s="80"/>
      <c r="Y47" s="80"/>
      <c r="Z47" s="80"/>
    </row>
    <row r="48" spans="1:26" s="81" customFormat="1" ht="16.2" customHeight="1" x14ac:dyDescent="0.3">
      <c r="A48" s="78"/>
      <c r="B48" s="78"/>
      <c r="C48" s="78"/>
      <c r="D48" s="78"/>
      <c r="E48" s="78"/>
      <c r="F48" s="78"/>
      <c r="G48" s="79"/>
      <c r="H48" s="78"/>
      <c r="I48" s="78"/>
      <c r="J48" s="78"/>
      <c r="K48" s="78"/>
      <c r="L48" s="78"/>
      <c r="M48" s="78"/>
      <c r="N48" s="78"/>
      <c r="O48" s="79"/>
      <c r="P48" s="78"/>
      <c r="Q48" s="78"/>
      <c r="R48" s="78"/>
      <c r="S48" s="78"/>
      <c r="T48" s="78"/>
      <c r="U48" s="78"/>
      <c r="V48" s="78"/>
      <c r="W48" s="78"/>
      <c r="X48" s="80"/>
      <c r="Y48" s="80"/>
      <c r="Z48" s="80"/>
    </row>
    <row r="49" spans="1:26" s="81" customFormat="1" ht="16.2" customHeight="1" x14ac:dyDescent="0.3">
      <c r="A49" s="78"/>
      <c r="B49" s="78"/>
      <c r="C49" s="78"/>
      <c r="D49" s="78"/>
      <c r="E49" s="78"/>
      <c r="F49" s="78"/>
      <c r="G49" s="79"/>
      <c r="H49" s="78"/>
      <c r="I49" s="78"/>
      <c r="J49" s="78"/>
      <c r="K49" s="78"/>
      <c r="L49" s="78"/>
      <c r="M49" s="78"/>
      <c r="N49" s="78"/>
      <c r="O49" s="79"/>
      <c r="P49" s="78"/>
      <c r="Q49" s="78"/>
      <c r="R49" s="78"/>
      <c r="S49" s="78"/>
      <c r="T49" s="78"/>
      <c r="U49" s="78"/>
      <c r="V49" s="78"/>
      <c r="W49" s="78"/>
      <c r="X49" s="80"/>
      <c r="Y49" s="80"/>
      <c r="Z49" s="80"/>
    </row>
    <row r="50" spans="1:26" s="81" customFormat="1" ht="16.2" customHeight="1" x14ac:dyDescent="0.3">
      <c r="A50" s="78"/>
      <c r="B50" s="78"/>
      <c r="C50" s="78"/>
      <c r="D50" s="78"/>
      <c r="E50" s="78"/>
      <c r="F50" s="78"/>
      <c r="G50" s="79"/>
      <c r="H50" s="78"/>
      <c r="I50" s="78"/>
      <c r="J50" s="78"/>
      <c r="K50" s="78"/>
      <c r="L50" s="78"/>
      <c r="M50" s="78"/>
      <c r="N50" s="78"/>
      <c r="O50" s="79"/>
      <c r="P50" s="78"/>
      <c r="Q50" s="78"/>
      <c r="R50" s="78"/>
      <c r="S50" s="78"/>
      <c r="T50" s="78"/>
      <c r="U50" s="78"/>
      <c r="V50" s="78"/>
      <c r="W50" s="78"/>
      <c r="X50" s="80"/>
      <c r="Y50" s="80"/>
      <c r="Z50" s="80"/>
    </row>
    <row r="51" spans="1:26" s="81" customFormat="1" ht="16.2" customHeight="1" x14ac:dyDescent="0.3">
      <c r="A51" s="78"/>
      <c r="B51" s="78"/>
      <c r="C51" s="78"/>
      <c r="D51" s="78"/>
      <c r="E51" s="78"/>
      <c r="F51" s="78"/>
      <c r="G51" s="79"/>
      <c r="H51" s="78"/>
      <c r="I51" s="78"/>
      <c r="J51" s="78"/>
      <c r="K51" s="78"/>
      <c r="L51" s="78"/>
      <c r="M51" s="78"/>
      <c r="N51" s="78"/>
      <c r="O51" s="79"/>
      <c r="P51" s="78"/>
      <c r="Q51" s="78"/>
      <c r="R51" s="78"/>
      <c r="S51" s="78"/>
      <c r="T51" s="78"/>
      <c r="U51" s="78"/>
      <c r="V51" s="78"/>
      <c r="W51" s="78"/>
      <c r="X51" s="80"/>
      <c r="Y51" s="80"/>
      <c r="Z51" s="80"/>
    </row>
    <row r="52" spans="1:26" s="81" customFormat="1" ht="16.2" customHeight="1" x14ac:dyDescent="0.3">
      <c r="A52" s="78"/>
      <c r="B52" s="78"/>
      <c r="C52" s="78"/>
      <c r="D52" s="78"/>
      <c r="E52" s="78"/>
      <c r="F52" s="78"/>
      <c r="G52" s="79"/>
      <c r="H52" s="78"/>
      <c r="I52" s="78"/>
      <c r="J52" s="78"/>
      <c r="K52" s="78"/>
      <c r="L52" s="78"/>
      <c r="M52" s="78"/>
      <c r="N52" s="78"/>
      <c r="O52" s="79"/>
      <c r="P52" s="78"/>
      <c r="Q52" s="78"/>
      <c r="R52" s="78"/>
      <c r="S52" s="78"/>
      <c r="T52" s="78"/>
      <c r="U52" s="78"/>
      <c r="V52" s="78"/>
      <c r="W52" s="78"/>
      <c r="X52" s="80"/>
      <c r="Y52" s="80"/>
      <c r="Z52" s="80"/>
    </row>
    <row r="53" spans="1:26" s="81" customFormat="1" ht="16.2" customHeight="1" x14ac:dyDescent="0.3">
      <c r="A53" s="111"/>
      <c r="B53" s="111"/>
      <c r="C53" s="111"/>
      <c r="D53" s="111"/>
      <c r="E53" s="111"/>
      <c r="F53" s="111"/>
      <c r="G53" s="112"/>
      <c r="H53" s="111"/>
      <c r="I53" s="111"/>
      <c r="J53" s="111"/>
      <c r="K53" s="111"/>
      <c r="L53" s="111"/>
      <c r="M53" s="111"/>
      <c r="N53" s="111"/>
      <c r="O53" s="112"/>
      <c r="P53" s="111"/>
      <c r="Q53" s="111"/>
      <c r="R53" s="111"/>
      <c r="S53" s="111"/>
      <c r="T53" s="111"/>
      <c r="U53" s="111"/>
      <c r="V53" s="111"/>
      <c r="W53" s="111"/>
    </row>
    <row r="54" spans="1:26" s="81" customFormat="1" ht="16.2" customHeight="1" x14ac:dyDescent="0.3">
      <c r="A54" s="111"/>
      <c r="B54" s="111"/>
      <c r="C54" s="111"/>
      <c r="D54" s="111"/>
      <c r="E54" s="111"/>
      <c r="F54" s="111"/>
      <c r="G54" s="112"/>
      <c r="H54" s="111"/>
      <c r="I54" s="111"/>
      <c r="J54" s="111"/>
      <c r="K54" s="111"/>
      <c r="L54" s="111"/>
      <c r="M54" s="111"/>
      <c r="N54" s="111"/>
      <c r="O54" s="112"/>
      <c r="P54" s="111"/>
      <c r="Q54" s="111"/>
      <c r="R54" s="111"/>
      <c r="S54" s="111"/>
      <c r="T54" s="111"/>
      <c r="U54" s="111"/>
      <c r="V54" s="111"/>
      <c r="W54" s="111"/>
    </row>
    <row r="55" spans="1:26" s="81" customFormat="1" ht="16.2" customHeight="1" x14ac:dyDescent="0.3">
      <c r="A55" s="111"/>
      <c r="B55" s="111"/>
      <c r="C55" s="111"/>
      <c r="D55" s="111"/>
      <c r="E55" s="111"/>
      <c r="F55" s="111"/>
      <c r="G55" s="112"/>
      <c r="H55" s="111"/>
      <c r="I55" s="111"/>
      <c r="J55" s="111"/>
      <c r="K55" s="111"/>
      <c r="L55" s="111"/>
      <c r="M55" s="111"/>
      <c r="N55" s="111"/>
      <c r="O55" s="112"/>
      <c r="P55" s="111"/>
      <c r="Q55" s="111"/>
      <c r="R55" s="111"/>
      <c r="S55" s="111"/>
      <c r="T55" s="111"/>
      <c r="U55" s="111"/>
      <c r="V55" s="111"/>
      <c r="W55" s="111"/>
    </row>
    <row r="56" spans="1:26" s="81" customFormat="1" ht="16.2" customHeight="1" x14ac:dyDescent="0.3">
      <c r="A56" s="111"/>
      <c r="B56" s="111"/>
      <c r="C56" s="111"/>
      <c r="D56" s="111"/>
      <c r="E56" s="111"/>
      <c r="F56" s="111"/>
      <c r="G56" s="112"/>
      <c r="H56" s="111"/>
      <c r="I56" s="111"/>
      <c r="J56" s="111"/>
      <c r="K56" s="111"/>
      <c r="L56" s="111"/>
      <c r="M56" s="111"/>
      <c r="N56" s="111"/>
      <c r="O56" s="112"/>
      <c r="P56" s="111"/>
      <c r="Q56" s="111"/>
      <c r="R56" s="111"/>
      <c r="S56" s="111"/>
      <c r="T56" s="111"/>
      <c r="U56" s="111"/>
      <c r="V56" s="111"/>
      <c r="W56" s="111"/>
    </row>
    <row r="57" spans="1:26" s="81" customFormat="1" ht="16.2" customHeight="1" x14ac:dyDescent="0.3">
      <c r="A57" s="111"/>
      <c r="B57" s="111"/>
      <c r="C57" s="111"/>
      <c r="D57" s="111"/>
      <c r="E57" s="111"/>
      <c r="F57" s="111"/>
      <c r="G57" s="112"/>
      <c r="H57" s="111"/>
      <c r="I57" s="111"/>
      <c r="J57" s="111"/>
      <c r="K57" s="111"/>
      <c r="L57" s="111"/>
      <c r="M57" s="111"/>
      <c r="N57" s="111"/>
      <c r="O57" s="112"/>
      <c r="P57" s="111"/>
      <c r="Q57" s="111"/>
      <c r="R57" s="111"/>
      <c r="S57" s="111"/>
      <c r="T57" s="111"/>
      <c r="U57" s="111"/>
      <c r="V57" s="111"/>
      <c r="W57" s="111"/>
    </row>
    <row r="58" spans="1:26" s="81" customFormat="1" ht="16.2" customHeight="1" x14ac:dyDescent="0.3">
      <c r="A58" s="111"/>
      <c r="B58" s="111"/>
      <c r="C58" s="111"/>
      <c r="D58" s="111"/>
      <c r="E58" s="111"/>
      <c r="F58" s="111"/>
      <c r="G58" s="112"/>
      <c r="H58" s="111"/>
      <c r="I58" s="111"/>
      <c r="J58" s="111"/>
      <c r="K58" s="111"/>
      <c r="L58" s="111"/>
      <c r="M58" s="111"/>
      <c r="N58" s="111"/>
      <c r="O58" s="112"/>
      <c r="P58" s="111"/>
      <c r="Q58" s="111"/>
      <c r="R58" s="111"/>
      <c r="S58" s="111"/>
      <c r="T58" s="111"/>
      <c r="U58" s="111"/>
      <c r="V58" s="111"/>
      <c r="W58" s="111"/>
    </row>
    <row r="59" spans="1:26" s="81" customFormat="1" ht="16.2" customHeight="1" x14ac:dyDescent="0.3">
      <c r="A59" s="111"/>
      <c r="B59" s="111"/>
      <c r="C59" s="111"/>
      <c r="D59" s="111"/>
      <c r="E59" s="111"/>
      <c r="F59" s="111"/>
      <c r="G59" s="112"/>
      <c r="H59" s="111"/>
      <c r="I59" s="111"/>
      <c r="J59" s="111"/>
      <c r="K59" s="111"/>
      <c r="L59" s="111"/>
      <c r="M59" s="111"/>
      <c r="N59" s="111"/>
      <c r="O59" s="112"/>
      <c r="P59" s="111"/>
      <c r="Q59" s="111"/>
      <c r="R59" s="111"/>
      <c r="S59" s="111"/>
      <c r="T59" s="111"/>
      <c r="U59" s="111"/>
      <c r="V59" s="111"/>
      <c r="W59" s="111"/>
    </row>
    <row r="60" spans="1:26" s="81" customFormat="1" ht="16.2" customHeight="1" x14ac:dyDescent="0.3">
      <c r="A60" s="111"/>
      <c r="B60" s="111"/>
      <c r="C60" s="111"/>
      <c r="D60" s="111"/>
      <c r="E60" s="111"/>
      <c r="F60" s="111"/>
      <c r="G60" s="112"/>
      <c r="H60" s="111"/>
      <c r="I60" s="111"/>
      <c r="J60" s="111"/>
      <c r="K60" s="111"/>
      <c r="L60" s="111"/>
      <c r="M60" s="111"/>
      <c r="N60" s="111"/>
      <c r="O60" s="112"/>
      <c r="P60" s="111"/>
      <c r="Q60" s="111"/>
      <c r="R60" s="111"/>
      <c r="S60" s="111"/>
      <c r="T60" s="111"/>
      <c r="U60" s="111"/>
      <c r="V60" s="111"/>
      <c r="W60" s="111"/>
    </row>
    <row r="61" spans="1:26" s="81" customFormat="1" ht="16.2" customHeight="1" x14ac:dyDescent="0.3">
      <c r="A61" s="111"/>
      <c r="B61" s="111"/>
      <c r="C61" s="111"/>
      <c r="D61" s="111"/>
      <c r="E61" s="111"/>
      <c r="F61" s="111"/>
      <c r="G61" s="112"/>
      <c r="H61" s="111"/>
      <c r="I61" s="111"/>
      <c r="J61" s="111"/>
      <c r="K61" s="111"/>
      <c r="L61" s="111"/>
      <c r="M61" s="111"/>
      <c r="N61" s="111"/>
      <c r="O61" s="112"/>
      <c r="P61" s="111"/>
      <c r="Q61" s="111"/>
      <c r="R61" s="111"/>
      <c r="S61" s="111"/>
      <c r="T61" s="111"/>
      <c r="U61" s="111"/>
      <c r="V61" s="111"/>
      <c r="W61" s="111"/>
    </row>
    <row r="62" spans="1:26" s="81" customFormat="1" ht="16.2" customHeight="1" x14ac:dyDescent="0.3">
      <c r="A62" s="111"/>
      <c r="B62" s="111"/>
      <c r="C62" s="111"/>
      <c r="D62" s="111"/>
      <c r="E62" s="111"/>
      <c r="F62" s="111"/>
      <c r="G62" s="112"/>
      <c r="H62" s="111"/>
      <c r="I62" s="111"/>
      <c r="J62" s="111"/>
      <c r="K62" s="111"/>
      <c r="L62" s="111"/>
      <c r="M62" s="111"/>
      <c r="N62" s="111"/>
      <c r="O62" s="112"/>
      <c r="P62" s="111"/>
      <c r="Q62" s="111"/>
      <c r="R62" s="111"/>
      <c r="S62" s="111"/>
      <c r="T62" s="111"/>
      <c r="U62" s="111"/>
      <c r="V62" s="111"/>
      <c r="W62" s="111"/>
    </row>
    <row r="63" spans="1:26" s="81" customFormat="1" ht="16.2" customHeight="1" x14ac:dyDescent="0.3">
      <c r="A63" s="111"/>
      <c r="B63" s="111"/>
      <c r="C63" s="111"/>
      <c r="D63" s="111"/>
      <c r="E63" s="111"/>
      <c r="F63" s="111"/>
      <c r="G63" s="112"/>
      <c r="H63" s="111"/>
      <c r="I63" s="111"/>
      <c r="J63" s="111"/>
      <c r="K63" s="111"/>
      <c r="L63" s="111"/>
      <c r="M63" s="111"/>
      <c r="N63" s="111"/>
      <c r="O63" s="112"/>
      <c r="P63" s="111"/>
      <c r="Q63" s="111"/>
      <c r="R63" s="111"/>
      <c r="S63" s="111"/>
      <c r="T63" s="111"/>
      <c r="U63" s="111"/>
      <c r="V63" s="111"/>
      <c r="W63" s="111"/>
    </row>
    <row r="64" spans="1:26" s="81" customFormat="1" ht="16.2" customHeight="1" x14ac:dyDescent="0.3">
      <c r="A64" s="111"/>
      <c r="B64" s="111"/>
      <c r="C64" s="111"/>
      <c r="D64" s="111"/>
      <c r="E64" s="111"/>
      <c r="F64" s="111"/>
      <c r="G64" s="112"/>
      <c r="H64" s="111"/>
      <c r="I64" s="111"/>
      <c r="J64" s="111"/>
      <c r="K64" s="111"/>
      <c r="L64" s="111"/>
      <c r="M64" s="111"/>
      <c r="N64" s="111"/>
      <c r="O64" s="112"/>
      <c r="P64" s="111"/>
      <c r="Q64" s="111"/>
      <c r="R64" s="111"/>
      <c r="S64" s="111"/>
      <c r="T64" s="111"/>
      <c r="U64" s="111"/>
      <c r="V64" s="111"/>
      <c r="W64" s="111"/>
    </row>
    <row r="65" spans="1:23" s="81" customFormat="1" ht="16.2" customHeight="1" x14ac:dyDescent="0.3">
      <c r="A65" s="111"/>
      <c r="B65" s="111"/>
      <c r="C65" s="111"/>
      <c r="D65" s="111"/>
      <c r="E65" s="111"/>
      <c r="F65" s="111"/>
      <c r="G65" s="112"/>
      <c r="H65" s="111"/>
      <c r="I65" s="111"/>
      <c r="J65" s="111"/>
      <c r="K65" s="111"/>
      <c r="L65" s="111"/>
      <c r="M65" s="111"/>
      <c r="N65" s="111"/>
      <c r="O65" s="112"/>
      <c r="P65" s="111"/>
      <c r="Q65" s="111"/>
      <c r="R65" s="111"/>
      <c r="S65" s="111"/>
      <c r="T65" s="111"/>
      <c r="U65" s="111"/>
      <c r="V65" s="111"/>
      <c r="W65" s="111"/>
    </row>
    <row r="66" spans="1:23" s="81" customFormat="1" ht="16.2" customHeight="1" x14ac:dyDescent="0.3">
      <c r="A66" s="111"/>
      <c r="B66" s="111"/>
      <c r="C66" s="111"/>
      <c r="D66" s="111"/>
      <c r="E66" s="111"/>
      <c r="F66" s="111"/>
      <c r="G66" s="112"/>
      <c r="H66" s="111"/>
      <c r="I66" s="111"/>
      <c r="J66" s="111"/>
      <c r="K66" s="111"/>
      <c r="L66" s="111"/>
      <c r="M66" s="111"/>
      <c r="N66" s="111"/>
      <c r="O66" s="112"/>
      <c r="P66" s="111"/>
      <c r="Q66" s="111"/>
      <c r="R66" s="111"/>
      <c r="S66" s="111"/>
      <c r="T66" s="111"/>
      <c r="U66" s="111"/>
      <c r="V66" s="111"/>
      <c r="W66" s="111"/>
    </row>
    <row r="67" spans="1:23" s="81" customFormat="1" ht="16.2" customHeight="1" x14ac:dyDescent="0.3">
      <c r="A67" s="111"/>
      <c r="B67" s="111"/>
      <c r="C67" s="111"/>
      <c r="D67" s="111"/>
      <c r="E67" s="111"/>
      <c r="F67" s="111"/>
      <c r="G67" s="112"/>
      <c r="H67" s="111"/>
      <c r="I67" s="111"/>
      <c r="J67" s="111"/>
      <c r="K67" s="111"/>
      <c r="L67" s="111"/>
      <c r="M67" s="111"/>
      <c r="N67" s="111"/>
      <c r="O67" s="112"/>
      <c r="P67" s="111"/>
      <c r="Q67" s="111"/>
      <c r="R67" s="111"/>
      <c r="S67" s="111"/>
      <c r="T67" s="111"/>
      <c r="U67" s="111"/>
      <c r="V67" s="111"/>
      <c r="W67" s="111"/>
    </row>
    <row r="68" spans="1:23" s="81" customFormat="1" ht="16.2" customHeight="1" x14ac:dyDescent="0.3">
      <c r="A68" s="111"/>
      <c r="B68" s="111"/>
      <c r="C68" s="111"/>
      <c r="D68" s="111"/>
      <c r="E68" s="111"/>
      <c r="F68" s="111"/>
      <c r="G68" s="112"/>
      <c r="H68" s="111"/>
      <c r="I68" s="111"/>
      <c r="J68" s="111"/>
      <c r="K68" s="111"/>
      <c r="L68" s="111"/>
      <c r="M68" s="111"/>
      <c r="N68" s="111"/>
      <c r="O68" s="112"/>
      <c r="P68" s="111"/>
      <c r="Q68" s="111"/>
      <c r="R68" s="111"/>
      <c r="S68" s="111"/>
      <c r="T68" s="111"/>
      <c r="U68" s="111"/>
      <c r="V68" s="111"/>
      <c r="W68" s="111"/>
    </row>
    <row r="69" spans="1:23" s="81" customFormat="1" ht="16.2" customHeight="1" x14ac:dyDescent="0.3">
      <c r="A69" s="111"/>
      <c r="B69" s="111"/>
      <c r="C69" s="111"/>
      <c r="D69" s="111"/>
      <c r="E69" s="111"/>
      <c r="F69" s="111"/>
      <c r="G69" s="112"/>
      <c r="H69" s="111"/>
      <c r="I69" s="111"/>
      <c r="J69" s="111"/>
      <c r="K69" s="111"/>
      <c r="L69" s="111"/>
      <c r="M69" s="111"/>
      <c r="N69" s="111"/>
      <c r="O69" s="112"/>
      <c r="P69" s="111"/>
      <c r="Q69" s="111"/>
      <c r="R69" s="111"/>
      <c r="S69" s="111"/>
      <c r="T69" s="111"/>
      <c r="U69" s="111"/>
      <c r="V69" s="111"/>
      <c r="W69" s="111"/>
    </row>
  </sheetData>
  <sheetProtection algorithmName="SHA-512" hashValue="BqzrstiTb44ju9zHz0R8Wn+RS/mfwOWjrf8YXVxbVdOiofZZeW06QY7yDHAMeyz0QfLC2qIkOwNe3AoaO+NOlw==" saltValue="NcJgzm+Vyr+3Wsp9mw8cxg==" spinCount="100000" sheet="1" objects="1" scenarios="1"/>
  <mergeCells count="38">
    <mergeCell ref="B8:E8"/>
    <mergeCell ref="J8:M8"/>
    <mergeCell ref="B2:T3"/>
    <mergeCell ref="B5:E5"/>
    <mergeCell ref="J5:M5"/>
    <mergeCell ref="B6:E6"/>
    <mergeCell ref="J6:M6"/>
    <mergeCell ref="B12:E12"/>
    <mergeCell ref="J12:M12"/>
    <mergeCell ref="B13:E13"/>
    <mergeCell ref="J13:M13"/>
    <mergeCell ref="B14:E14"/>
    <mergeCell ref="J14:M14"/>
    <mergeCell ref="B16:E16"/>
    <mergeCell ref="J16:M16"/>
    <mergeCell ref="B19:E19"/>
    <mergeCell ref="J19:M19"/>
    <mergeCell ref="B20:E20"/>
    <mergeCell ref="J20:M20"/>
    <mergeCell ref="B21:E21"/>
    <mergeCell ref="J21:M21"/>
    <mergeCell ref="B22:E22"/>
    <mergeCell ref="J22:M22"/>
    <mergeCell ref="B24:E24"/>
    <mergeCell ref="J24:M24"/>
    <mergeCell ref="B26:E26"/>
    <mergeCell ref="J26:M26"/>
    <mergeCell ref="B27:E27"/>
    <mergeCell ref="J27:M27"/>
    <mergeCell ref="B28:E28"/>
    <mergeCell ref="J28:M28"/>
    <mergeCell ref="B34:T34"/>
    <mergeCell ref="B29:E29"/>
    <mergeCell ref="J29:M29"/>
    <mergeCell ref="B30:E30"/>
    <mergeCell ref="J30:M30"/>
    <mergeCell ref="B32:E32"/>
    <mergeCell ref="J32:M32"/>
  </mergeCells>
  <pageMargins left="0.75" right="0.75" top="1" bottom="1" header="0.5" footer="0.5"/>
  <pageSetup orientation="portrait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Resistor-1</vt:lpstr>
      <vt:lpstr>Resistor-2</vt:lpstr>
      <vt:lpstr>Resistor-3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dcterms:created xsi:type="dcterms:W3CDTF">2017-05-16T13:29:58Z</dcterms:created>
  <dcterms:modified xsi:type="dcterms:W3CDTF">2017-05-16T13:37:46Z</dcterms:modified>
</cp:coreProperties>
</file>