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# GLOBAL\Documents\# MY PUBLICATIONS\# My articles\PRINT_2\#2 dB Calc\Download\"/>
    </mc:Choice>
  </mc:AlternateContent>
  <bookViews>
    <workbookView xWindow="108" yWindow="24" windowWidth="24900" windowHeight="11352"/>
  </bookViews>
  <sheets>
    <sheet name="dB calculator" sheetId="1" r:id="rId1"/>
  </sheets>
  <calcPr calcId="171027"/>
</workbook>
</file>

<file path=xl/calcChain.xml><?xml version="1.0" encoding="utf-8"?>
<calcChain xmlns="http://schemas.openxmlformats.org/spreadsheetml/2006/main">
  <c r="C34" i="1" l="1"/>
  <c r="I35" i="1" s="1"/>
  <c r="I28" i="1"/>
  <c r="H28" i="1"/>
  <c r="G28" i="1"/>
  <c r="F28" i="1"/>
  <c r="E28" i="1"/>
  <c r="D28" i="1"/>
  <c r="C27" i="1"/>
  <c r="I26" i="1"/>
  <c r="H26" i="1"/>
  <c r="G26" i="1"/>
  <c r="F26" i="1"/>
  <c r="E26" i="1"/>
  <c r="D26" i="1"/>
  <c r="C19" i="1"/>
  <c r="C17" i="1"/>
  <c r="F18" i="1" s="1"/>
  <c r="F20" i="1" s="1"/>
  <c r="G11" i="1"/>
  <c r="G9" i="1"/>
  <c r="F9" i="1"/>
  <c r="F11" i="1" s="1"/>
  <c r="E9" i="1"/>
  <c r="E11" i="1" s="1"/>
  <c r="D9" i="1"/>
  <c r="D11" i="1" s="1"/>
  <c r="C8" i="1"/>
  <c r="C10" i="1" s="1"/>
  <c r="G7" i="1"/>
  <c r="F7" i="1"/>
  <c r="E7" i="1"/>
  <c r="D7" i="1"/>
  <c r="D18" i="1" l="1"/>
  <c r="D20" i="1" s="1"/>
  <c r="D16" i="1"/>
  <c r="E16" i="1"/>
  <c r="F33" i="1"/>
  <c r="G18" i="1"/>
  <c r="E33" i="1"/>
  <c r="I33" i="1"/>
  <c r="F35" i="1"/>
  <c r="G20" i="1"/>
  <c r="G35" i="1"/>
  <c r="F16" i="1"/>
  <c r="E18" i="1"/>
  <c r="E20" i="1" s="1"/>
  <c r="G33" i="1"/>
  <c r="D35" i="1"/>
  <c r="H35" i="1"/>
  <c r="G16" i="1"/>
  <c r="D33" i="1"/>
  <c r="H33" i="1"/>
  <c r="E35" i="1"/>
</calcChain>
</file>

<file path=xl/sharedStrings.xml><?xml version="1.0" encoding="utf-8"?>
<sst xmlns="http://schemas.openxmlformats.org/spreadsheetml/2006/main" count="64" uniqueCount="40">
  <si>
    <t>dB Calculator</t>
  </si>
  <si>
    <r>
      <t xml:space="preserve">VA Ratio to </t>
    </r>
    <r>
      <rPr>
        <b/>
        <sz val="14"/>
        <color theme="0"/>
        <rFont val="Calibri"/>
        <family val="2"/>
        <scheme val="minor"/>
      </rPr>
      <t>dB</t>
    </r>
    <r>
      <rPr>
        <b/>
        <sz val="12"/>
        <color theme="0"/>
        <rFont val="Calibri"/>
        <family val="2"/>
        <scheme val="minor"/>
      </rPr>
      <t xml:space="preserve"> and V Ratio to </t>
    </r>
    <r>
      <rPr>
        <b/>
        <sz val="14"/>
        <color theme="0"/>
        <rFont val="Calibri"/>
        <family val="2"/>
        <scheme val="minor"/>
      </rPr>
      <t>dBu</t>
    </r>
  </si>
  <si>
    <t>dBu to Voltage conversion -  (600 Ohms : 1mW)</t>
  </si>
  <si>
    <t>Percent
(Ratio)</t>
  </si>
  <si>
    <t>mV</t>
  </si>
  <si>
    <t>uV</t>
  </si>
  <si>
    <t>nV</t>
  </si>
  <si>
    <r>
      <t xml:space="preserve">Enter </t>
    </r>
    <r>
      <rPr>
        <b/>
        <sz val="12"/>
        <color indexed="10"/>
        <rFont val="Calibri"/>
        <family val="2"/>
      </rPr>
      <t>Ratio</t>
    </r>
    <r>
      <rPr>
        <b/>
        <sz val="12"/>
        <color indexed="8"/>
        <rFont val="Calibri"/>
        <family val="2"/>
      </rPr>
      <t xml:space="preserve"> &gt;</t>
    </r>
  </si>
  <si>
    <t>Urms</t>
  </si>
  <si>
    <t>%</t>
  </si>
  <si>
    <t>dB/dBu is:</t>
  </si>
  <si>
    <t>Uamp</t>
  </si>
  <si>
    <t>%% E-3</t>
  </si>
  <si>
    <t>Nepers is:</t>
  </si>
  <si>
    <t>Up-p</t>
  </si>
  <si>
    <t>%%% E-6</t>
  </si>
  <si>
    <r>
      <rPr>
        <b/>
        <sz val="14"/>
        <color theme="0"/>
        <rFont val="Calibri"/>
        <family val="2"/>
        <scheme val="minor"/>
      </rPr>
      <t>dB</t>
    </r>
    <r>
      <rPr>
        <b/>
        <sz val="12"/>
        <color theme="0"/>
        <rFont val="Calibri"/>
        <family val="2"/>
        <scheme val="minor"/>
      </rPr>
      <t xml:space="preserve"> or </t>
    </r>
    <r>
      <rPr>
        <b/>
        <sz val="14"/>
        <color theme="0"/>
        <rFont val="Calibri"/>
        <family val="2"/>
        <scheme val="minor"/>
      </rPr>
      <t>dBu</t>
    </r>
    <r>
      <rPr>
        <b/>
        <sz val="12"/>
        <color theme="0"/>
        <rFont val="Calibri"/>
        <family val="2"/>
        <scheme val="minor"/>
      </rPr>
      <t xml:space="preserve"> to VA Ratio</t>
    </r>
  </si>
  <si>
    <r>
      <t xml:space="preserve">Enter </t>
    </r>
    <r>
      <rPr>
        <b/>
        <sz val="12"/>
        <color rgb="FFFF0000"/>
        <rFont val="Calibri"/>
        <family val="2"/>
        <scheme val="minor"/>
      </rPr>
      <t>dB</t>
    </r>
    <r>
      <rPr>
        <b/>
        <sz val="12"/>
        <color theme="1"/>
        <rFont val="Calibri"/>
        <family val="2"/>
        <scheme val="minor"/>
      </rPr>
      <t>/</t>
    </r>
    <r>
      <rPr>
        <b/>
        <sz val="12"/>
        <color indexed="10"/>
        <rFont val="Calibri"/>
        <family val="2"/>
      </rPr>
      <t>dBu</t>
    </r>
    <r>
      <rPr>
        <b/>
        <sz val="12"/>
        <color indexed="8"/>
        <rFont val="Calibri"/>
        <family val="2"/>
      </rPr>
      <t xml:space="preserve"> &gt;</t>
    </r>
  </si>
  <si>
    <t>VA Ratio is:</t>
  </si>
  <si>
    <r>
      <t xml:space="preserve">Power Ratio to </t>
    </r>
    <r>
      <rPr>
        <b/>
        <sz val="14"/>
        <color theme="0"/>
        <rFont val="Calibri"/>
        <family val="2"/>
        <scheme val="minor"/>
      </rPr>
      <t>dBm</t>
    </r>
  </si>
  <si>
    <t>Power Ratio (Watts)  to dBm conversion -  (50 Ohms : 1mW)</t>
  </si>
  <si>
    <t>Watts</t>
  </si>
  <si>
    <t>milli-W</t>
  </si>
  <si>
    <t>micro-W</t>
  </si>
  <si>
    <t>nano-W</t>
  </si>
  <si>
    <t>pico-W</t>
  </si>
  <si>
    <t>femto-W</t>
  </si>
  <si>
    <t>dBm is:</t>
  </si>
  <si>
    <t>Urms (V)</t>
  </si>
  <si>
    <t>Urms (mV)</t>
  </si>
  <si>
    <t>Urms (uV)</t>
  </si>
  <si>
    <t>Urms (nV)</t>
  </si>
  <si>
    <t>Urms (pV)</t>
  </si>
  <si>
    <t>Urms (fV)</t>
  </si>
  <si>
    <t>dBm to Power Ratio</t>
  </si>
  <si>
    <t>dBm  to Power Ratio (Watts) conversion -  (50 Ohms : 1mW)</t>
  </si>
  <si>
    <r>
      <t xml:space="preserve">Enter </t>
    </r>
    <r>
      <rPr>
        <b/>
        <sz val="12"/>
        <color indexed="10"/>
        <rFont val="Calibri"/>
        <family val="2"/>
      </rPr>
      <t>dBm</t>
    </r>
    <r>
      <rPr>
        <b/>
        <sz val="12"/>
        <color indexed="8"/>
        <rFont val="Calibri"/>
        <family val="2"/>
      </rPr>
      <t xml:space="preserve"> &gt;</t>
    </r>
  </si>
  <si>
    <t>Power Ratio is:</t>
  </si>
  <si>
    <t xml:space="preserve">                                     Produced by Alex Lapayev</t>
  </si>
  <si>
    <t>Ratio to Voltage conversion -  (600 Ohms : 1mW)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</si>
</sst>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2" tint="-0.749961851863155"/>
      </left>
      <right/>
      <top style="thick">
        <color theme="2" tint="-0.749961851863155"/>
      </top>
      <bottom/>
      <diagonal/>
    </border>
    <border>
      <left/>
      <right/>
      <top style="thick">
        <color theme="2" tint="-0.749961851863155"/>
      </top>
      <bottom/>
      <diagonal/>
    </border>
    <border>
      <left style="medium">
        <color theme="2" tint="-0.749961851863155"/>
      </left>
      <right style="medium">
        <color theme="0"/>
      </right>
      <top style="medium">
        <color theme="2" tint="-0.749961851863155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2" tint="-0.749961851863155"/>
      </top>
      <bottom style="medium">
        <color theme="0"/>
      </bottom>
      <diagonal/>
    </border>
    <border>
      <left style="medium">
        <color theme="0"/>
      </left>
      <right style="medium">
        <color theme="2" tint="-0.749961851863155"/>
      </right>
      <top style="medium">
        <color theme="2" tint="-0.749961851863155"/>
      </top>
      <bottom style="medium">
        <color theme="0"/>
      </bottom>
      <diagonal/>
    </border>
    <border>
      <left style="medium">
        <color theme="2" tint="-0.749961851863155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2" tint="-0.749961851863155"/>
      </right>
      <top style="medium">
        <color theme="0"/>
      </top>
      <bottom style="medium">
        <color theme="0"/>
      </bottom>
      <diagonal/>
    </border>
    <border>
      <left style="medium">
        <color theme="2" tint="-0.749961851863155"/>
      </left>
      <right style="medium">
        <color theme="0"/>
      </right>
      <top style="medium">
        <color theme="0"/>
      </top>
      <bottom style="medium">
        <color theme="2" tint="-0.749961851863155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2" tint="-0.749961851863155"/>
      </bottom>
      <diagonal/>
    </border>
    <border>
      <left style="medium">
        <color theme="0"/>
      </left>
      <right style="medium">
        <color theme="2" tint="-0.749961851863155"/>
      </right>
      <top style="medium">
        <color theme="0"/>
      </top>
      <bottom style="medium">
        <color theme="2" tint="-0.749961851863155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20">
    <xf numFmtId="0" fontId="0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</cellStyleXfs>
  <cellXfs count="67">
    <xf numFmtId="0" fontId="0" fillId="0" borderId="0" xfId="0"/>
    <xf numFmtId="0" fontId="2" fillId="2" borderId="0" xfId="0" applyFont="1" applyFill="1" applyBorder="1"/>
    <xf numFmtId="0" fontId="0" fillId="2" borderId="0" xfId="0" applyFill="1"/>
    <xf numFmtId="0" fontId="0" fillId="2" borderId="0" xfId="0" applyFill="1" applyBorder="1"/>
    <xf numFmtId="0" fontId="0" fillId="0" borderId="0" xfId="0" applyFill="1" applyBorder="1"/>
    <xf numFmtId="0" fontId="2" fillId="2" borderId="0" xfId="0" applyFont="1" applyFill="1" applyBorder="1" applyProtection="1"/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0" borderId="0" xfId="0" applyProtection="1"/>
    <xf numFmtId="0" fontId="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/>
    </xf>
    <xf numFmtId="0" fontId="4" fillId="5" borderId="7" xfId="0" applyFont="1" applyFill="1" applyBorder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/>
    </xf>
    <xf numFmtId="0" fontId="9" fillId="6" borderId="7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/>
    </xf>
    <xf numFmtId="0" fontId="5" fillId="7" borderId="8" xfId="0" applyFont="1" applyFill="1" applyBorder="1" applyAlignment="1" applyProtection="1">
      <alignment horizontal="center"/>
    </xf>
    <xf numFmtId="0" fontId="9" fillId="8" borderId="6" xfId="0" applyFont="1" applyFill="1" applyBorder="1" applyAlignment="1" applyProtection="1">
      <alignment horizontal="center" vertical="center"/>
    </xf>
    <xf numFmtId="0" fontId="8" fillId="7" borderId="7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/>
    </xf>
    <xf numFmtId="0" fontId="10" fillId="2" borderId="6" xfId="0" applyFont="1" applyFill="1" applyBorder="1" applyProtection="1"/>
    <xf numFmtId="0" fontId="10" fillId="2" borderId="7" xfId="0" applyFont="1" applyFill="1" applyBorder="1" applyProtection="1"/>
    <xf numFmtId="0" fontId="10" fillId="2" borderId="8" xfId="0" applyFont="1" applyFill="1" applyBorder="1" applyProtection="1"/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5" borderId="7" xfId="0" applyFont="1" applyFill="1" applyBorder="1" applyAlignment="1" applyProtection="1">
      <alignment horizontal="center"/>
    </xf>
    <xf numFmtId="0" fontId="5" fillId="6" borderId="7" xfId="0" applyFont="1" applyFill="1" applyBorder="1" applyAlignment="1" applyProtection="1">
      <alignment horizontal="center"/>
    </xf>
    <xf numFmtId="0" fontId="5" fillId="7" borderId="7" xfId="0" applyFont="1" applyFill="1" applyBorder="1" applyAlignment="1" applyProtection="1">
      <alignment horizontal="center"/>
    </xf>
    <xf numFmtId="0" fontId="5" fillId="8" borderId="6" xfId="0" applyFont="1" applyFill="1" applyBorder="1" applyAlignment="1" applyProtection="1">
      <alignment horizontal="center" vertical="center"/>
    </xf>
    <xf numFmtId="0" fontId="9" fillId="7" borderId="8" xfId="0" applyFont="1" applyFill="1" applyBorder="1" applyAlignment="1" applyProtection="1">
      <alignment horizontal="center"/>
    </xf>
    <xf numFmtId="0" fontId="9" fillId="8" borderId="9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/>
    </xf>
    <xf numFmtId="0" fontId="5" fillId="6" borderId="10" xfId="0" applyFont="1" applyFill="1" applyBorder="1" applyAlignment="1" applyProtection="1">
      <alignment horizontal="center"/>
    </xf>
    <xf numFmtId="0" fontId="5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5" borderId="7" xfId="0" applyFont="1" applyFill="1" applyBorder="1" applyAlignment="1" applyProtection="1">
      <alignment horizontal="center"/>
    </xf>
    <xf numFmtId="0" fontId="12" fillId="6" borderId="7" xfId="0" applyFont="1" applyFill="1" applyBorder="1" applyAlignment="1" applyProtection="1">
      <alignment horizontal="center"/>
    </xf>
    <xf numFmtId="0" fontId="12" fillId="7" borderId="7" xfId="0" applyFont="1" applyFill="1" applyBorder="1" applyAlignment="1" applyProtection="1">
      <alignment horizontal="center"/>
    </xf>
    <xf numFmtId="0" fontId="12" fillId="7" borderId="8" xfId="0" applyFon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 vertical="center"/>
    </xf>
    <xf numFmtId="0" fontId="13" fillId="7" borderId="7" xfId="0" applyFont="1" applyFill="1" applyBorder="1" applyAlignment="1" applyProtection="1">
      <alignment horizontal="center" vertical="center"/>
    </xf>
    <xf numFmtId="0" fontId="12" fillId="8" borderId="9" xfId="0" applyFont="1" applyFill="1" applyBorder="1" applyAlignment="1" applyProtection="1">
      <alignment horizontal="center" vertical="center"/>
    </xf>
    <xf numFmtId="0" fontId="13" fillId="7" borderId="10" xfId="0" applyFont="1" applyFill="1" applyBorder="1" applyAlignment="1" applyProtection="1">
      <alignment horizontal="center" vertical="center"/>
    </xf>
    <xf numFmtId="0" fontId="12" fillId="6" borderId="10" xfId="0" applyFont="1" applyFill="1" applyBorder="1" applyAlignment="1" applyProtection="1">
      <alignment horizontal="center"/>
    </xf>
    <xf numFmtId="0" fontId="12" fillId="7" borderId="10" xfId="0" applyFont="1" applyFill="1" applyBorder="1" applyAlignment="1" applyProtection="1">
      <alignment horizontal="center"/>
    </xf>
    <xf numFmtId="0" fontId="12" fillId="7" borderId="11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5" fillId="8" borderId="9" xfId="0" applyFont="1" applyFill="1" applyBorder="1" applyAlignment="1" applyProtection="1">
      <alignment horizontal="center" vertical="center"/>
    </xf>
    <xf numFmtId="0" fontId="0" fillId="8" borderId="12" xfId="0" applyFill="1" applyBorder="1" applyAlignment="1" applyProtection="1">
      <alignment horizontal="left" vertical="center"/>
    </xf>
    <xf numFmtId="0" fontId="0" fillId="8" borderId="13" xfId="0" applyFill="1" applyBorder="1" applyAlignment="1" applyProtection="1">
      <alignment horizontal="left" vertical="center"/>
    </xf>
    <xf numFmtId="0" fontId="0" fillId="8" borderId="14" xfId="0" applyFill="1" applyBorder="1" applyAlignment="1" applyProtection="1">
      <alignment horizontal="left" vertical="center"/>
    </xf>
    <xf numFmtId="0" fontId="0" fillId="0" borderId="0" xfId="0" applyFill="1" applyBorder="1" applyProtection="1"/>
    <xf numFmtId="0" fontId="8" fillId="4" borderId="7" xfId="0" applyNumberFormat="1" applyFont="1" applyFill="1" applyBorder="1" applyAlignment="1" applyProtection="1">
      <alignment horizontal="center" vertical="center"/>
      <protection locked="0"/>
    </xf>
  </cellXfs>
  <cellStyles count="20">
    <cellStyle name="Hyperlink 2" xfId="1"/>
    <cellStyle name="Normal" xfId="0" builtinId="0"/>
    <cellStyle name="Normal 2" xfId="2"/>
    <cellStyle name="Normal 2 2" xfId="3"/>
    <cellStyle name="Normal 2 2 2" xfId="4"/>
    <cellStyle name="Normal 2 2 2 2" xfId="5"/>
    <cellStyle name="Normal 2 2 3" xfId="6"/>
    <cellStyle name="Normal 2 3" xfId="7"/>
    <cellStyle name="Normal 2 3 2" xfId="8"/>
    <cellStyle name="Normal 2 4" xfId="9"/>
    <cellStyle name="Normal 3" xfId="10"/>
    <cellStyle name="Normal 3 2" xfId="11"/>
    <cellStyle name="Normal 4" xfId="12"/>
    <cellStyle name="Normal 5" xfId="13"/>
    <cellStyle name="Normal 5 2" xfId="14"/>
    <cellStyle name="Normal 5 2 2" xfId="15"/>
    <cellStyle name="Normal 5 3" xfId="16"/>
    <cellStyle name="Normal 6" xfId="17"/>
    <cellStyle name="Normal 6 2" xfId="18"/>
    <cellStyle name="Normal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182879</xdr:colOff>
      <xdr:row>3</xdr:row>
      <xdr:rowOff>0</xdr:rowOff>
    </xdr:from>
    <xdr:to>
      <xdr:col>9</xdr:col>
      <xdr:colOff>1211</xdr:colOff>
      <xdr:row>13</xdr:row>
      <xdr:rowOff>59267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79" y="584200"/>
          <a:ext cx="2121265" cy="2040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tabSelected="1" zoomScaleNormal="100" workbookViewId="0">
      <selection activeCell="B37" sqref="B37:I37"/>
    </sheetView>
  </sheetViews>
  <sheetFormatPr defaultRowHeight="14.4" x14ac:dyDescent="0.3"/>
  <cols>
    <col min="1" max="1" width="2.77734375" style="4" customWidth="1"/>
    <col min="2" max="2" width="16.77734375" style="65" customWidth="1"/>
    <col min="3" max="3" width="22.109375" style="65" customWidth="1"/>
    <col min="4" max="6" width="16.77734375" style="65" customWidth="1"/>
    <col min="7" max="9" width="16.77734375" style="8" customWidth="1"/>
    <col min="10" max="10" width="2.77734375" style="8" customWidth="1"/>
    <col min="11" max="14" width="8.88671875" style="8"/>
  </cols>
  <sheetData>
    <row r="1" spans="1:26" ht="15.75" thickBot="1" x14ac:dyDescent="0.35">
      <c r="A1" s="1"/>
      <c r="B1" s="5"/>
      <c r="C1" s="5"/>
      <c r="D1" s="5"/>
      <c r="E1" s="5"/>
      <c r="F1" s="5"/>
      <c r="G1" s="6"/>
      <c r="H1" s="6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5" customHeight="1" thickTop="1" x14ac:dyDescent="0.3">
      <c r="A2" s="3"/>
      <c r="B2" s="9" t="s">
        <v>0</v>
      </c>
      <c r="C2" s="10"/>
      <c r="D2" s="10"/>
      <c r="E2" s="10"/>
      <c r="F2" s="10"/>
      <c r="G2" s="10"/>
      <c r="H2" s="10"/>
      <c r="I2" s="1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" thickBot="1" x14ac:dyDescent="0.35">
      <c r="A3" s="3"/>
      <c r="B3" s="11"/>
      <c r="C3" s="11"/>
      <c r="D3" s="11"/>
      <c r="E3" s="11"/>
      <c r="F3" s="11"/>
      <c r="G3" s="7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9.649999999999999" customHeight="1" thickBot="1" x14ac:dyDescent="0.35">
      <c r="A4" s="3"/>
      <c r="B4" s="12" t="s">
        <v>1</v>
      </c>
      <c r="C4" s="13"/>
      <c r="D4" s="14" t="s">
        <v>39</v>
      </c>
      <c r="E4" s="14"/>
      <c r="F4" s="14"/>
      <c r="G4" s="15" t="s">
        <v>3</v>
      </c>
      <c r="H4" s="6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6.2" thickBot="1" x14ac:dyDescent="0.35">
      <c r="A5" s="3"/>
      <c r="B5" s="16"/>
      <c r="C5" s="17"/>
      <c r="D5" s="18" t="s">
        <v>4</v>
      </c>
      <c r="E5" s="18" t="s">
        <v>5</v>
      </c>
      <c r="F5" s="18" t="s">
        <v>6</v>
      </c>
      <c r="G5" s="19"/>
      <c r="H5" s="6"/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6.2" thickBot="1" x14ac:dyDescent="0.35">
      <c r="A6" s="3"/>
      <c r="B6" s="20" t="s">
        <v>7</v>
      </c>
      <c r="C6" s="66">
        <v>0.31622800000000001</v>
      </c>
      <c r="D6" s="21" t="s">
        <v>8</v>
      </c>
      <c r="E6" s="21"/>
      <c r="F6" s="21"/>
      <c r="G6" s="22" t="s">
        <v>9</v>
      </c>
      <c r="H6" s="6"/>
      <c r="I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6.2" thickBot="1" x14ac:dyDescent="0.35">
      <c r="A7" s="3"/>
      <c r="B7" s="20"/>
      <c r="C7" s="66"/>
      <c r="D7" s="23">
        <f>(ROUND((1000*0.77459666924*C6),3))</f>
        <v>244.94900000000001</v>
      </c>
      <c r="E7" s="24">
        <f>(ROUND((1000000*0.77459666924*C6),3))</f>
        <v>244949.15599999999</v>
      </c>
      <c r="F7" s="23">
        <f>(ROUND((1000000000*0.77459666924*C6),3))</f>
        <v>244949155.52000001</v>
      </c>
      <c r="G7" s="25">
        <f>(ROUND((100*C6),2))</f>
        <v>31.62</v>
      </c>
      <c r="H7" s="6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6.2" thickBot="1" x14ac:dyDescent="0.35">
      <c r="A8" s="3"/>
      <c r="B8" s="26" t="s">
        <v>10</v>
      </c>
      <c r="C8" s="27">
        <f>ROUND(20*(LOG10(C6)),4)</f>
        <v>-10</v>
      </c>
      <c r="D8" s="21" t="s">
        <v>11</v>
      </c>
      <c r="E8" s="21"/>
      <c r="F8" s="21"/>
      <c r="G8" s="22" t="s">
        <v>12</v>
      </c>
      <c r="H8" s="6"/>
      <c r="I8" s="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6.2" thickBot="1" x14ac:dyDescent="0.35">
      <c r="A9" s="3"/>
      <c r="B9" s="26"/>
      <c r="C9" s="27"/>
      <c r="D9" s="23">
        <f>ROUND(((1000*0.77459666924*C6)*(2^0.5)),3)</f>
        <v>346.41</v>
      </c>
      <c r="E9" s="24">
        <f>ROUND(((1000000*0.77459666924*C6)*(2^0.5)),3)</f>
        <v>346410.41800000001</v>
      </c>
      <c r="F9" s="23">
        <f>ROUND(((1000000000*0.77459666924*C6)*(2^0.5)),3)</f>
        <v>346410417.829</v>
      </c>
      <c r="G9" s="25">
        <f>(ROUND((100000*C6),2))</f>
        <v>31622.799999999999</v>
      </c>
      <c r="H9" s="6"/>
      <c r="I9" s="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6.2" thickBot="1" x14ac:dyDescent="0.35">
      <c r="A10" s="3"/>
      <c r="B10" s="26" t="s">
        <v>13</v>
      </c>
      <c r="C10" s="27">
        <f>ROUND((C8/8.685889638),3)</f>
        <v>-1.151</v>
      </c>
      <c r="D10" s="21" t="s">
        <v>14</v>
      </c>
      <c r="E10" s="21"/>
      <c r="F10" s="21"/>
      <c r="G10" s="28" t="s">
        <v>15</v>
      </c>
      <c r="H10" s="6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6.2" thickBot="1" x14ac:dyDescent="0.35">
      <c r="A11" s="3"/>
      <c r="B11" s="26"/>
      <c r="C11" s="27"/>
      <c r="D11" s="23">
        <f>ROUND((D9*2),3)</f>
        <v>692.82</v>
      </c>
      <c r="E11" s="24">
        <f>ROUND((E9*2),3)</f>
        <v>692820.83600000001</v>
      </c>
      <c r="F11" s="23">
        <f>ROUND((F9*2),3)</f>
        <v>692820835.65799999</v>
      </c>
      <c r="G11" s="25">
        <f>(ROUND((100000000*C6),2))</f>
        <v>31622800</v>
      </c>
      <c r="H11" s="6"/>
      <c r="I11" s="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8.4" customHeight="1" thickBot="1" x14ac:dyDescent="0.35">
      <c r="A12" s="3"/>
      <c r="B12" s="29"/>
      <c r="C12" s="30"/>
      <c r="D12" s="30"/>
      <c r="E12" s="30"/>
      <c r="F12" s="30"/>
      <c r="G12" s="31"/>
      <c r="H12" s="6"/>
      <c r="I12" s="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6.2" thickBot="1" x14ac:dyDescent="0.35">
      <c r="A13" s="3"/>
      <c r="B13" s="32" t="s">
        <v>16</v>
      </c>
      <c r="C13" s="17"/>
      <c r="D13" s="33" t="s">
        <v>2</v>
      </c>
      <c r="E13" s="33"/>
      <c r="F13" s="33"/>
      <c r="G13" s="34" t="s">
        <v>3</v>
      </c>
      <c r="H13" s="6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6.2" thickBot="1" x14ac:dyDescent="0.35">
      <c r="A14" s="3"/>
      <c r="B14" s="16"/>
      <c r="C14" s="17"/>
      <c r="D14" s="18" t="s">
        <v>4</v>
      </c>
      <c r="E14" s="18" t="s">
        <v>5</v>
      </c>
      <c r="F14" s="18" t="s">
        <v>6</v>
      </c>
      <c r="G14" s="19"/>
      <c r="H14" s="6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6.2" thickBot="1" x14ac:dyDescent="0.35">
      <c r="A15" s="3"/>
      <c r="B15" s="20" t="s">
        <v>17</v>
      </c>
      <c r="C15" s="66">
        <v>-10</v>
      </c>
      <c r="D15" s="35" t="s">
        <v>8</v>
      </c>
      <c r="E15" s="35"/>
      <c r="F15" s="35"/>
      <c r="G15" s="22" t="s">
        <v>9</v>
      </c>
      <c r="H15" s="6"/>
      <c r="I15" s="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6.2" thickBot="1" x14ac:dyDescent="0.35">
      <c r="A16" s="3"/>
      <c r="B16" s="20"/>
      <c r="C16" s="66"/>
      <c r="D16" s="36">
        <f>(ROUND((1000*0.77459666924*C17),3))</f>
        <v>244.94900000000001</v>
      </c>
      <c r="E16" s="37">
        <f>(ROUND((1000000*0.77459666924*C17),3))</f>
        <v>244948.97399999999</v>
      </c>
      <c r="F16" s="36">
        <f>(ROUND((1000000000*0.77459666924*C17),3))</f>
        <v>244948974.278</v>
      </c>
      <c r="G16" s="25">
        <f>(ROUND((100*C17),2))</f>
        <v>31.62</v>
      </c>
      <c r="H16" s="6"/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6.2" thickBot="1" x14ac:dyDescent="0.35">
      <c r="A17" s="3"/>
      <c r="B17" s="38" t="s">
        <v>18</v>
      </c>
      <c r="C17" s="27">
        <f>ROUND((10^(C15/20)),12)</f>
        <v>0.31622776601699998</v>
      </c>
      <c r="D17" s="35" t="s">
        <v>11</v>
      </c>
      <c r="E17" s="35"/>
      <c r="F17" s="35"/>
      <c r="G17" s="22" t="s">
        <v>12</v>
      </c>
      <c r="H17" s="6"/>
      <c r="I17" s="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6.2" thickBot="1" x14ac:dyDescent="0.35">
      <c r="A18" s="3"/>
      <c r="B18" s="38"/>
      <c r="C18" s="27"/>
      <c r="D18" s="36">
        <f>ROUND(((1000*0.77459666924*C17)*(2^0.5)),3)</f>
        <v>346.41</v>
      </c>
      <c r="E18" s="37">
        <f>ROUND(((1000000*0.77459666924*C17)*(2^0.5)),3)</f>
        <v>346410.16200000001</v>
      </c>
      <c r="F18" s="36">
        <f>ROUND(((1000000000*0.77459666924*C17)*(2^0.5)),3)</f>
        <v>346410161.51300001</v>
      </c>
      <c r="G18" s="39">
        <f>(ROUND((100000*C17),2))</f>
        <v>31622.78</v>
      </c>
      <c r="H18" s="6"/>
      <c r="I18" s="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6.2" thickBot="1" x14ac:dyDescent="0.35">
      <c r="A19" s="3"/>
      <c r="B19" s="26" t="s">
        <v>13</v>
      </c>
      <c r="C19" s="27">
        <f>ROUND((C15/8.685889638),3)</f>
        <v>-1.151</v>
      </c>
      <c r="D19" s="35" t="s">
        <v>14</v>
      </c>
      <c r="E19" s="35"/>
      <c r="F19" s="35"/>
      <c r="G19" s="22" t="s">
        <v>15</v>
      </c>
      <c r="H19" s="6"/>
      <c r="I19" s="6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6.2" thickBot="1" x14ac:dyDescent="0.35">
      <c r="A20" s="3"/>
      <c r="B20" s="40"/>
      <c r="C20" s="41"/>
      <c r="D20" s="42">
        <f>ROUND((D18*2),12)</f>
        <v>692.82</v>
      </c>
      <c r="E20" s="43">
        <f t="shared" ref="E20:F20" si="0">ROUND((E18*2),12)</f>
        <v>692820.32400000002</v>
      </c>
      <c r="F20" s="42">
        <f t="shared" si="0"/>
        <v>692820323.02600002</v>
      </c>
      <c r="G20" s="44">
        <f>(ROUND((100000000*C17),2))</f>
        <v>31622776.600000001</v>
      </c>
      <c r="H20" s="6"/>
      <c r="I20" s="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x14ac:dyDescent="0.3">
      <c r="A21" s="3"/>
      <c r="B21" s="45"/>
      <c r="C21" s="45"/>
      <c r="D21" s="46"/>
      <c r="E21" s="46"/>
      <c r="F21" s="46"/>
      <c r="G21" s="46"/>
      <c r="H21" s="6"/>
      <c r="I21" s="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6.350000000000001" thickBot="1" x14ac:dyDescent="0.35">
      <c r="A22" s="3"/>
      <c r="B22" s="45"/>
      <c r="C22" s="45"/>
      <c r="D22" s="46"/>
      <c r="E22" s="46"/>
      <c r="F22" s="46"/>
      <c r="G22" s="46"/>
      <c r="H22" s="6"/>
      <c r="I22" s="6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" thickBot="1" x14ac:dyDescent="0.35">
      <c r="A23" s="3"/>
      <c r="B23" s="47" t="s">
        <v>19</v>
      </c>
      <c r="C23" s="13"/>
      <c r="D23" s="13" t="s">
        <v>20</v>
      </c>
      <c r="E23" s="13"/>
      <c r="F23" s="13"/>
      <c r="G23" s="13"/>
      <c r="H23" s="13"/>
      <c r="I23" s="48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" thickBot="1" x14ac:dyDescent="0.35">
      <c r="A24" s="3"/>
      <c r="B24" s="16"/>
      <c r="C24" s="17"/>
      <c r="D24" s="17"/>
      <c r="E24" s="17"/>
      <c r="F24" s="17"/>
      <c r="G24" s="17"/>
      <c r="H24" s="17"/>
      <c r="I24" s="19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6.2" thickBot="1" x14ac:dyDescent="0.35">
      <c r="A25" s="3"/>
      <c r="B25" s="20" t="s">
        <v>7</v>
      </c>
      <c r="C25" s="66">
        <v>1</v>
      </c>
      <c r="D25" s="49" t="s">
        <v>21</v>
      </c>
      <c r="E25" s="49" t="s">
        <v>22</v>
      </c>
      <c r="F25" s="49" t="s">
        <v>23</v>
      </c>
      <c r="G25" s="49" t="s">
        <v>24</v>
      </c>
      <c r="H25" s="49" t="s">
        <v>25</v>
      </c>
      <c r="I25" s="22" t="s">
        <v>26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6.2" thickBot="1" x14ac:dyDescent="0.35">
      <c r="A26" s="3"/>
      <c r="B26" s="20"/>
      <c r="C26" s="66"/>
      <c r="D26" s="50">
        <f>ROUND((C25 / 1000),1)</f>
        <v>0</v>
      </c>
      <c r="E26" s="51">
        <f>ROUND((C25),1)</f>
        <v>1</v>
      </c>
      <c r="F26" s="50">
        <f>ROUND((1000*C25),1)</f>
        <v>1000</v>
      </c>
      <c r="G26" s="51">
        <f>ROUND((1000000*C25),1)</f>
        <v>1000000</v>
      </c>
      <c r="H26" s="50">
        <f>ROUND((1000000000*C25),1)</f>
        <v>1000000000</v>
      </c>
      <c r="I26" s="52">
        <f>ROUND((1000000000000*C25),10)</f>
        <v>1000000000000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6.2" thickBot="1" x14ac:dyDescent="0.35">
      <c r="A27" s="3"/>
      <c r="B27" s="53" t="s">
        <v>27</v>
      </c>
      <c r="C27" s="54">
        <f>ROUND(10*(LOG10(C25)),4)</f>
        <v>0</v>
      </c>
      <c r="D27" s="49" t="s">
        <v>28</v>
      </c>
      <c r="E27" s="49" t="s">
        <v>29</v>
      </c>
      <c r="F27" s="49" t="s">
        <v>30</v>
      </c>
      <c r="G27" s="49" t="s">
        <v>31</v>
      </c>
      <c r="H27" s="49" t="s">
        <v>32</v>
      </c>
      <c r="I27" s="22" t="s">
        <v>33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6.2" thickBot="1" x14ac:dyDescent="0.35">
      <c r="A28" s="3"/>
      <c r="B28" s="55"/>
      <c r="C28" s="56"/>
      <c r="D28" s="57">
        <f>ROUND(((50*(C25/1000))^0.5),1)</f>
        <v>0.2</v>
      </c>
      <c r="E28" s="58">
        <f>ROUND(((50*(C25/1000))^0.5)*1000,1)</f>
        <v>223.6</v>
      </c>
      <c r="F28" s="57">
        <f>ROUND(((50*(C25/1000))^0.5)*1000000,1)</f>
        <v>223606.8</v>
      </c>
      <c r="G28" s="58">
        <f>ROUND(((50*(C25/1000))^0.5)*1000000000,1)</f>
        <v>223606797.69999999</v>
      </c>
      <c r="H28" s="57">
        <f>ROUND(((50*(C25/1000))^0.5)*1000000000000,1)</f>
        <v>223606797750</v>
      </c>
      <c r="I28" s="59">
        <f>ROUND(((50*(C25/1000))^0.5)*1000000000000000,3)</f>
        <v>223606797749979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7.8" customHeight="1" thickBot="1" x14ac:dyDescent="0.35">
      <c r="A29" s="3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spans="1:26" ht="15" thickBot="1" x14ac:dyDescent="0.35">
      <c r="A30" s="2"/>
      <c r="B30" s="47" t="s">
        <v>34</v>
      </c>
      <c r="C30" s="13"/>
      <c r="D30" s="13" t="s">
        <v>35</v>
      </c>
      <c r="E30" s="13"/>
      <c r="F30" s="13"/>
      <c r="G30" s="13"/>
      <c r="H30" s="13"/>
      <c r="I30" s="48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" thickBot="1" x14ac:dyDescent="0.35">
      <c r="A31" s="2"/>
      <c r="B31" s="16"/>
      <c r="C31" s="17"/>
      <c r="D31" s="17"/>
      <c r="E31" s="17"/>
      <c r="F31" s="17"/>
      <c r="G31" s="17"/>
      <c r="H31" s="17"/>
      <c r="I31" s="19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6.2" thickBot="1" x14ac:dyDescent="0.35">
      <c r="A32" s="3"/>
      <c r="B32" s="20" t="s">
        <v>36</v>
      </c>
      <c r="C32" s="66">
        <v>0</v>
      </c>
      <c r="D32" s="49" t="s">
        <v>21</v>
      </c>
      <c r="E32" s="49" t="s">
        <v>22</v>
      </c>
      <c r="F32" s="49" t="s">
        <v>23</v>
      </c>
      <c r="G32" s="49" t="s">
        <v>24</v>
      </c>
      <c r="H32" s="49" t="s">
        <v>25</v>
      </c>
      <c r="I32" s="22" t="s">
        <v>26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34" ht="16.2" thickBot="1" x14ac:dyDescent="0.35">
      <c r="A33" s="3"/>
      <c r="B33" s="20"/>
      <c r="C33" s="66"/>
      <c r="D33" s="50">
        <f>ROUND((C34 / 1000),1)</f>
        <v>0</v>
      </c>
      <c r="E33" s="51">
        <f>ROUND((C34),1)</f>
        <v>1</v>
      </c>
      <c r="F33" s="50">
        <f>ROUND((1000*C34),1)</f>
        <v>1000</v>
      </c>
      <c r="G33" s="51">
        <f>ROUND((1000000*C34),1)</f>
        <v>1000000</v>
      </c>
      <c r="H33" s="50">
        <f>ROUND((1000000000*C34),1)</f>
        <v>1000000000</v>
      </c>
      <c r="I33" s="52">
        <f>ROUND((1000000000000*C34),10)</f>
        <v>1000000000000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34" ht="16.2" thickBot="1" x14ac:dyDescent="0.35">
      <c r="A34" s="3"/>
      <c r="B34" s="38" t="s">
        <v>37</v>
      </c>
      <c r="C34" s="54">
        <f>ROUND(((10^(C32/10))),20)</f>
        <v>1</v>
      </c>
      <c r="D34" s="49" t="s">
        <v>28</v>
      </c>
      <c r="E34" s="49" t="s">
        <v>29</v>
      </c>
      <c r="F34" s="49" t="s">
        <v>30</v>
      </c>
      <c r="G34" s="49" t="s">
        <v>31</v>
      </c>
      <c r="H34" s="49" t="s">
        <v>32</v>
      </c>
      <c r="I34" s="22" t="s">
        <v>33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34" ht="16.2" thickBot="1" x14ac:dyDescent="0.35">
      <c r="A35" s="3"/>
      <c r="B35" s="61"/>
      <c r="C35" s="56"/>
      <c r="D35" s="57">
        <f>ROUND(((50*(C34/1000))^0.5),1)</f>
        <v>0.2</v>
      </c>
      <c r="E35" s="58">
        <f>ROUND((((50*(C34/1000))^0.5)*1000),1)</f>
        <v>223.6</v>
      </c>
      <c r="F35" s="57">
        <f>ROUND((((50*(C34/1000))^0.5)*1000000),1)</f>
        <v>223606.8</v>
      </c>
      <c r="G35" s="58">
        <f>ROUND((((50*(C34/1000))^0.5)*1000000000),1)</f>
        <v>223606797.69999999</v>
      </c>
      <c r="H35" s="57">
        <f>ROUND((((50*(C34/1000))^0.5)*1000000000000),1)</f>
        <v>223606797750</v>
      </c>
      <c r="I35" s="59">
        <f>ROUND((((50*(C34/1000))^0.5)*1000000000000000),3)</f>
        <v>223606797749979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34" ht="15" thickBot="1" x14ac:dyDescent="0.35">
      <c r="A36" s="3"/>
      <c r="B36" s="60"/>
      <c r="C36" s="60"/>
      <c r="D36" s="60"/>
      <c r="E36" s="60"/>
      <c r="F36" s="6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34" ht="17.100000000000001" customHeight="1" thickTop="1" thickBot="1" x14ac:dyDescent="0.35">
      <c r="A37" s="2"/>
      <c r="B37" s="62" t="s">
        <v>38</v>
      </c>
      <c r="C37" s="63"/>
      <c r="D37" s="63"/>
      <c r="E37" s="63"/>
      <c r="F37" s="63"/>
      <c r="G37" s="63"/>
      <c r="H37" s="63"/>
      <c r="I37" s="64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C37" s="4"/>
      <c r="AD37" s="4"/>
      <c r="AE37" s="4"/>
      <c r="AF37" s="4"/>
      <c r="AG37" s="4"/>
      <c r="AH37" s="4"/>
    </row>
    <row r="38" spans="1:34" ht="15.75" thickTop="1" x14ac:dyDescent="0.3">
      <c r="A38" s="3"/>
      <c r="B38" s="60"/>
      <c r="C38" s="60"/>
      <c r="D38" s="60"/>
      <c r="E38" s="60"/>
      <c r="F38" s="6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34" x14ac:dyDescent="0.3">
      <c r="A39" s="3"/>
      <c r="B39" s="60"/>
      <c r="C39" s="60"/>
      <c r="D39" s="60"/>
      <c r="E39" s="60"/>
      <c r="F39" s="6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34" x14ac:dyDescent="0.3">
      <c r="A40" s="3"/>
      <c r="B40" s="60"/>
      <c r="C40" s="60"/>
      <c r="D40" s="60"/>
      <c r="E40" s="60"/>
      <c r="F40" s="6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34" x14ac:dyDescent="0.3">
      <c r="A41" s="3"/>
      <c r="B41" s="60"/>
      <c r="C41" s="60"/>
      <c r="D41" s="60"/>
      <c r="E41" s="60"/>
      <c r="F41" s="6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34" x14ac:dyDescent="0.3">
      <c r="A42" s="3"/>
      <c r="B42" s="60"/>
      <c r="C42" s="60"/>
      <c r="D42" s="60"/>
      <c r="E42" s="60"/>
      <c r="F42" s="6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34" x14ac:dyDescent="0.3">
      <c r="A43" s="3"/>
      <c r="B43" s="60"/>
      <c r="C43" s="60"/>
      <c r="D43" s="60"/>
      <c r="E43" s="60"/>
      <c r="F43" s="6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34" x14ac:dyDescent="0.3">
      <c r="A44" s="3"/>
      <c r="B44" s="60"/>
      <c r="C44" s="60"/>
      <c r="D44" s="60"/>
      <c r="E44" s="60"/>
      <c r="F44" s="6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34" x14ac:dyDescent="0.3">
      <c r="A45" s="3"/>
      <c r="B45" s="60"/>
      <c r="C45" s="60"/>
      <c r="D45" s="60"/>
      <c r="E45" s="60"/>
      <c r="F45" s="6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34" x14ac:dyDescent="0.3">
      <c r="A46" s="3"/>
      <c r="B46" s="60"/>
      <c r="C46" s="60"/>
      <c r="D46" s="60"/>
      <c r="E46" s="60"/>
      <c r="F46" s="6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34" x14ac:dyDescent="0.3">
      <c r="A47" s="3"/>
      <c r="B47" s="60"/>
      <c r="C47" s="60"/>
      <c r="D47" s="60"/>
      <c r="E47" s="60"/>
      <c r="F47" s="6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34" x14ac:dyDescent="0.3">
      <c r="A48" s="3"/>
      <c r="B48" s="60"/>
      <c r="C48" s="60"/>
      <c r="D48" s="60"/>
      <c r="E48" s="60"/>
      <c r="F48" s="6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x14ac:dyDescent="0.3">
      <c r="A49" s="3"/>
      <c r="B49" s="60"/>
      <c r="C49" s="60"/>
      <c r="D49" s="60"/>
      <c r="E49" s="60"/>
      <c r="F49" s="6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x14ac:dyDescent="0.3">
      <c r="A50" s="3"/>
      <c r="B50" s="60"/>
      <c r="C50" s="60"/>
      <c r="D50" s="60"/>
      <c r="E50" s="60"/>
      <c r="F50" s="6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</sheetData>
  <sheetProtection algorithmName="SHA-512" hashValue="Ny8JzlGY8uoGid33RsU44169xeFdc9y8eboWW7HKZ7AsBQ2SHJ1xrJgnAjaumcxAvcLlzU3nT7MUGflLrhiIWQ==" saltValue="ng1hLrf7Wgzed7bTXFqUxA==" spinCount="100000" sheet="1" objects="1" scenarios="1"/>
  <mergeCells count="38">
    <mergeCell ref="B2:I2"/>
    <mergeCell ref="B4:C5"/>
    <mergeCell ref="D4:F4"/>
    <mergeCell ref="G4:G5"/>
    <mergeCell ref="B6:B7"/>
    <mergeCell ref="C6:C7"/>
    <mergeCell ref="D6:F6"/>
    <mergeCell ref="B8:B9"/>
    <mergeCell ref="C8:C9"/>
    <mergeCell ref="D8:F8"/>
    <mergeCell ref="B10:B11"/>
    <mergeCell ref="C10:C11"/>
    <mergeCell ref="D10:F10"/>
    <mergeCell ref="B13:C14"/>
    <mergeCell ref="D13:F13"/>
    <mergeCell ref="G13:G14"/>
    <mergeCell ref="B15:B16"/>
    <mergeCell ref="C15:C16"/>
    <mergeCell ref="D15:F15"/>
    <mergeCell ref="B17:B18"/>
    <mergeCell ref="C17:C18"/>
    <mergeCell ref="D17:F17"/>
    <mergeCell ref="B19:B20"/>
    <mergeCell ref="C19:C20"/>
    <mergeCell ref="D19:F19"/>
    <mergeCell ref="B23:C24"/>
    <mergeCell ref="D23:I24"/>
    <mergeCell ref="B25:B26"/>
    <mergeCell ref="C25:C26"/>
    <mergeCell ref="B27:B28"/>
    <mergeCell ref="C27:C28"/>
    <mergeCell ref="B37:I37"/>
    <mergeCell ref="B30:C31"/>
    <mergeCell ref="D30:I31"/>
    <mergeCell ref="B32:B33"/>
    <mergeCell ref="C32:C33"/>
    <mergeCell ref="B34:B35"/>
    <mergeCell ref="C34:C3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 calculator</vt:lpstr>
    </vt:vector>
  </TitlesOfParts>
  <Company>DeLorme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Lapayev</dc:creator>
  <cp:lastModifiedBy>Helpdesk</cp:lastModifiedBy>
  <dcterms:created xsi:type="dcterms:W3CDTF">2013-06-10T16:36:42Z</dcterms:created>
  <dcterms:modified xsi:type="dcterms:W3CDTF">2017-03-13T17:31:22Z</dcterms:modified>
</cp:coreProperties>
</file>